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TZpro\020 Wellness nový\"/>
    </mc:Choice>
  </mc:AlternateContent>
  <bookViews>
    <workbookView xWindow="0" yWindow="0" windowWidth="20490" windowHeight="775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Pol'!$A$1:$V$45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7" i="12" l="1"/>
  <c r="G27" i="12"/>
  <c r="G22" i="12" l="1"/>
  <c r="G23" i="12"/>
  <c r="G42" i="12" l="1"/>
  <c r="Z15" i="12" l="1"/>
  <c r="Z14" i="12" l="1"/>
  <c r="G21" i="12" l="1"/>
  <c r="E29" i="12" l="1"/>
  <c r="E30" i="12"/>
  <c r="E11" i="12" l="1"/>
  <c r="E10" i="12"/>
  <c r="E9" i="12" l="1"/>
  <c r="G35" i="12"/>
  <c r="G17" i="12"/>
  <c r="G18" i="12"/>
  <c r="G16" i="12"/>
  <c r="G15" i="12"/>
  <c r="G14" i="12"/>
  <c r="G13" i="12"/>
  <c r="G9" i="12"/>
  <c r="G10" i="12"/>
  <c r="G11" i="12"/>
  <c r="G8" i="12"/>
  <c r="G30" i="12"/>
  <c r="G31" i="12"/>
  <c r="G32" i="12"/>
  <c r="G33" i="12"/>
  <c r="G34" i="12"/>
  <c r="G36" i="12"/>
  <c r="G29" i="12"/>
  <c r="G39" i="12"/>
  <c r="G40" i="12"/>
  <c r="G41" i="12"/>
  <c r="G43" i="12"/>
  <c r="G38" i="12"/>
  <c r="G24" i="12"/>
  <c r="G25" i="12"/>
  <c r="G26" i="12"/>
  <c r="G20" i="12"/>
  <c r="G19" i="12" s="1"/>
  <c r="G7" i="12" l="1"/>
  <c r="I49" i="1" s="1"/>
  <c r="G12" i="12"/>
  <c r="I50" i="1" s="1"/>
  <c r="G28" i="12"/>
  <c r="I52" i="1" s="1"/>
  <c r="G37" i="12"/>
  <c r="I53" i="1" s="1"/>
  <c r="I19" i="1" s="1"/>
  <c r="I51" i="1"/>
  <c r="I8" i="12"/>
  <c r="K8" i="12"/>
  <c r="M8" i="12"/>
  <c r="O8" i="12"/>
  <c r="Q8" i="12"/>
  <c r="U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3" i="12"/>
  <c r="K43" i="12"/>
  <c r="M43" i="12"/>
  <c r="O43" i="12"/>
  <c r="Q43" i="12"/>
  <c r="U43" i="12"/>
  <c r="F42" i="1"/>
  <c r="G42" i="1"/>
  <c r="H42" i="1"/>
  <c r="I42" i="1"/>
  <c r="J41" i="1"/>
  <c r="J40" i="1"/>
  <c r="J39" i="1"/>
  <c r="J42" i="1" s="1"/>
  <c r="J28" i="1"/>
  <c r="J26" i="1"/>
  <c r="G38" i="1"/>
  <c r="F38" i="1"/>
  <c r="H32" i="1"/>
  <c r="J23" i="1"/>
  <c r="J24" i="1"/>
  <c r="J25" i="1"/>
  <c r="J27" i="1"/>
  <c r="E24" i="1"/>
  <c r="E26" i="1"/>
  <c r="I54" i="1" l="1"/>
  <c r="J52" i="1" s="1"/>
  <c r="I17" i="1"/>
  <c r="I21" i="1" s="1"/>
  <c r="J49" i="1"/>
  <c r="Q37" i="12"/>
  <c r="I37" i="12"/>
  <c r="M37" i="12"/>
  <c r="O28" i="12"/>
  <c r="U28" i="12"/>
  <c r="K28" i="12"/>
  <c r="M19" i="12"/>
  <c r="Q19" i="12"/>
  <c r="I19" i="12"/>
  <c r="O12" i="12"/>
  <c r="U12" i="12"/>
  <c r="K12" i="12"/>
  <c r="Q7" i="12"/>
  <c r="I7" i="12"/>
  <c r="M7" i="12"/>
  <c r="J53" i="1"/>
  <c r="U37" i="12"/>
  <c r="K37" i="12"/>
  <c r="O37" i="12"/>
  <c r="Q28" i="12"/>
  <c r="I28" i="12"/>
  <c r="M28" i="12"/>
  <c r="O19" i="12"/>
  <c r="U19" i="12"/>
  <c r="K19" i="12"/>
  <c r="Q12" i="12"/>
  <c r="I12" i="12"/>
  <c r="M12" i="12"/>
  <c r="U7" i="12"/>
  <c r="O7" i="12"/>
  <c r="K7" i="12"/>
  <c r="J50" i="1" l="1"/>
  <c r="J51" i="1"/>
  <c r="G25" i="1"/>
  <c r="G26" i="1"/>
  <c r="J5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<sst xmlns="http://schemas.openxmlformats.org/spreadsheetml/2006/main" count="338" uniqueCount="174">
  <si>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</si>
  <si>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</si>
  <si>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</si>
  <si>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</si>
  <si>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</si>
  <si>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</si>
  <si>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</si>
  <si>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</si>
  <si>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</si>
  <si>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</si>
  <si>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</si>
  <si>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</si>
  <si>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</si>
  <si>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</si>
  <si>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</si>
  <si>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</si>
  <si>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</si>
  <si>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</si>
  <si>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</si>
  <si>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</si>
  <si>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</si>
  <si>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</si>
  <si>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</si>
  <si>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</si>
  <si>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</si>
  <si>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</si>
  <si>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</si>
  <si>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</si>
  <si>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</si>
  <si>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</si>
  <si>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</si>
  <si>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</si>
  <si>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</si>
  <si>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</si>
  <si>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</si>
  <si>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</si>
  <si>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</si>
  <si>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</si>
  <si>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</si>
  <si>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</si>
  <si>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</si>
  <si>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</si>
  <si>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</si>
  <si>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Vytápění</t>
  </si>
  <si>
    <t>01</t>
  </si>
  <si>
    <t>Objekt:</t>
  </si>
  <si>
    <t>Rozpočet:</t>
  </si>
  <si>
    <t>40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</si>
  <si>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</si>
  <si>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</si>
  <si>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</si>
  <si>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</si>
  <si>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</si>
  <si>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</si>
  <si>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</si>
  <si>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</si>
  <si>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</si>
  <si>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</si>
  <si>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</si>
  <si>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</si>
  <si>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</si>
  <si>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</si>
  <si>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</si>
  <si>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</si>
  <si>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</si>
  <si>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</si>
  <si>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</si>
  <si>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</si>
  <si>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</si>
  <si>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</si>
  <si>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</si>
  <si>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</si>
  <si>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</si>
  <si>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</si>
  <si>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</si>
  <si>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</si>
  <si>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</si>
  <si>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</si>
  <si>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</si>
  <si>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</si>
  <si>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</si>
  <si>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</si>
  <si>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</si>
  <si>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</si>
  <si>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</si>
  <si>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</si>
  <si>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</si>
  <si>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</si>
  <si>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998713101R00</t>
  </si>
  <si>
    <t>Přesun hmot pro izolace tepelné, výšky do 6 m</t>
  </si>
  <si>
    <t>t</t>
  </si>
  <si>
    <t>800-713</t>
  </si>
  <si>
    <t>RTS 15/ I</t>
  </si>
  <si>
    <t>POL1_</t>
  </si>
  <si>
    <t>713-01</t>
  </si>
  <si>
    <t>Montáž tepelné izolace</t>
  </si>
  <si>
    <t>m</t>
  </si>
  <si>
    <t>Vlastní</t>
  </si>
  <si>
    <t>713-021</t>
  </si>
  <si>
    <t xml:space="preserve">Izolace potrubí 15x13 mm, pěnový polyetylen TUBOLIT </t>
  </si>
  <si>
    <t>POL3_</t>
  </si>
  <si>
    <t>713-022</t>
  </si>
  <si>
    <t xml:space="preserve">Izolace potrubí 18x13 mm, pěnový polyetylen TUBOLIT </t>
  </si>
  <si>
    <t xml:space="preserve">soubor </t>
  </si>
  <si>
    <t>733160801R00</t>
  </si>
  <si>
    <t>800-731</t>
  </si>
  <si>
    <t>733163102R00</t>
  </si>
  <si>
    <t>733163103R00</t>
  </si>
  <si>
    <t>998733101R00</t>
  </si>
  <si>
    <t>Přesun hmot pro rozvody potrubí, výšky do 6 m</t>
  </si>
  <si>
    <t>733-11</t>
  </si>
  <si>
    <t xml:space="preserve">Měděné fitinky a drobný materiál </t>
  </si>
  <si>
    <t>soubor</t>
  </si>
  <si>
    <t>733-14</t>
  </si>
  <si>
    <t xml:space="preserve">Montážní a kotvící materiál </t>
  </si>
  <si>
    <t>998734101R00</t>
  </si>
  <si>
    <t>POL1_7</t>
  </si>
  <si>
    <t>734-13</t>
  </si>
  <si>
    <t xml:space="preserve">Termostatická hlavice UNI-SH - OVENTROP </t>
  </si>
  <si>
    <t>ks</t>
  </si>
  <si>
    <t>734-14</t>
  </si>
  <si>
    <t xml:space="preserve">Připojovací šroubení Multiblock T, DN15, vnitřní závit, rohový - OVENTROP </t>
  </si>
  <si>
    <t>734-141</t>
  </si>
  <si>
    <t xml:space="preserve">Připojovací šroubení Multiflex F, DN15, vnitřní závit, rohový - OVENTROP </t>
  </si>
  <si>
    <t>735890801R00</t>
  </si>
  <si>
    <t>Přemístění demont. hmot - otop. těles, H do 6 m</t>
  </si>
  <si>
    <t>998735101R00</t>
  </si>
  <si>
    <t>Přesun hmot pro otopná tělesa, výšky do 6 m</t>
  </si>
  <si>
    <t>735-01</t>
  </si>
  <si>
    <t xml:space="preserve">Montáž deskových otopných těles, včetně hlavice a šroubení </t>
  </si>
  <si>
    <t>kus</t>
  </si>
  <si>
    <t>735-0231</t>
  </si>
  <si>
    <t xml:space="preserve">Montáž designových otopných těles, včetně hlavice a šroubení </t>
  </si>
  <si>
    <t>735-03</t>
  </si>
  <si>
    <t>735-13</t>
  </si>
  <si>
    <t xml:space="preserve">Stěnové konzoly pro uchycení otopných těles Koratherm </t>
  </si>
  <si>
    <t>171-02</t>
  </si>
  <si>
    <t>Zhotovení prostupů pro potrubí, zasekání potrubí do podlahy/stěny - dodávka stavby</t>
  </si>
  <si>
    <t>733-12</t>
  </si>
  <si>
    <t>Topná a tlaková zkouška</t>
  </si>
  <si>
    <t>733-13</t>
  </si>
  <si>
    <t xml:space="preserve">Vypuštění, napuštění a ovzdušnění systému </t>
  </si>
  <si>
    <t xml:space="preserve">Zaregulování otopných těles </t>
  </si>
  <si>
    <t>101</t>
  </si>
  <si>
    <t>Mimostaveništní doprava</t>
  </si>
  <si>
    <t>Soubor</t>
  </si>
  <si>
    <t>POL99_8</t>
  </si>
  <si>
    <t/>
  </si>
  <si>
    <t>END</t>
  </si>
  <si>
    <t>x</t>
  </si>
  <si>
    <t>Potrubí z měděných trubek D 15 x 1,0 mm, včetně montáže</t>
  </si>
  <si>
    <t>Potrubí z měděných trubek D 18 x 1,0 mm, včetně montáže</t>
  </si>
  <si>
    <t xml:space="preserve">Designové otopné těleso Koratherm vertikal K20V-160036 M, odstín na přání investora </t>
  </si>
  <si>
    <t xml:space="preserve">Demontáž stávajících článkových otopných těles </t>
  </si>
  <si>
    <t>Demontáž stávajícího potrubí do dimenze 50</t>
  </si>
  <si>
    <t>Přesun hmot pro armatury, výšky do 6 m</t>
  </si>
  <si>
    <t>Odvzdušnovací ventil</t>
  </si>
  <si>
    <t>735-02</t>
  </si>
  <si>
    <t>Wellness Ustní nad Orlicí</t>
  </si>
  <si>
    <t>Etapa 1.</t>
  </si>
  <si>
    <t>Wellness Ústí nad Orlicí</t>
  </si>
  <si>
    <t>734-16</t>
  </si>
  <si>
    <t>735-27</t>
  </si>
  <si>
    <t>Deskové otopné těleso RADIK 22-050100 VK, včetně konzol</t>
  </si>
  <si>
    <t>Zaregulování vyvažovacích ventilů</t>
  </si>
  <si>
    <t>733-39</t>
  </si>
  <si>
    <t>Regulační armatura Hydrocontrol VTR DN15</t>
  </si>
  <si>
    <t>Automatický odvzdušňovací ventil</t>
  </si>
  <si>
    <t>734-17</t>
  </si>
  <si>
    <t>734-18</t>
  </si>
  <si>
    <t>734-27</t>
  </si>
  <si>
    <t>Montíž armatur závitových do DN 15</t>
  </si>
  <si>
    <t>Výkaz výměr stavby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</si>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</sst>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8" xfId="0" applyNumberFormat="1" applyFont="1" applyBorder="1" applyAlignment="1"/>
    <xf numFmtId="3" fontId="0" fillId="3" borderId="29" xfId="0" applyNumberFormat="1" applyFill="1" applyBorder="1" applyAlignment="1"/>
    <xf numFmtId="3" fontId="7" fillId="4" borderId="30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7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/>
    <xf numFmtId="3" fontId="0" fillId="0" borderId="27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7" xfId="0" applyNumberFormat="1" applyFont="1" applyFill="1" applyBorder="1" applyAlignment="1">
      <alignment horizontal="center" vertical="center" wrapText="1" shrinkToFit="1"/>
    </xf>
    <xf numFmtId="3" fontId="7" fillId="4" borderId="27" xfId="0" applyNumberFormat="1" applyFont="1" applyFill="1" applyBorder="1" applyAlignment="1">
      <alignment horizontal="center" vertical="center" wrapText="1" shrinkToFit="1"/>
    </xf>
    <xf numFmtId="3" fontId="3" fillId="0" borderId="27" xfId="0" applyNumberFormat="1" applyFont="1" applyBorder="1" applyAlignment="1">
      <alignment horizontal="right" wrapText="1" shrinkToFit="1"/>
    </xf>
    <xf numFmtId="3" fontId="3" fillId="0" borderId="27" xfId="0" applyNumberFormat="1" applyFont="1" applyBorder="1" applyAlignment="1">
      <alignment horizontal="right" shrinkToFit="1"/>
    </xf>
    <xf numFmtId="3" fontId="0" fillId="0" borderId="27" xfId="0" applyNumberFormat="1" applyBorder="1" applyAlignment="1">
      <alignment shrinkToFit="1"/>
    </xf>
    <xf numFmtId="3" fontId="8" fillId="0" borderId="28" xfId="0" applyNumberFormat="1" applyFont="1" applyBorder="1" applyAlignment="1">
      <alignment wrapText="1" shrinkToFit="1"/>
    </xf>
    <xf numFmtId="3" fontId="8" fillId="0" borderId="28" xfId="0" applyNumberFormat="1" applyFon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3" borderId="29" xfId="0" applyNumberFormat="1" applyFill="1" applyBorder="1" applyAlignment="1">
      <alignment wrapText="1" shrinkToFit="1"/>
    </xf>
    <xf numFmtId="3" fontId="0" fillId="3" borderId="29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0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7" xfId="0" applyFont="1" applyFill="1" applyBorder="1" applyAlignment="1">
      <alignment horizontal="center" vertical="center" wrapText="1"/>
    </xf>
    <xf numFmtId="4" fontId="7" fillId="0" borderId="28" xfId="0" applyNumberFormat="1" applyFont="1" applyBorder="1" applyAlignment="1">
      <alignment vertical="center"/>
    </xf>
    <xf numFmtId="4" fontId="7" fillId="3" borderId="29" xfId="0" applyNumberFormat="1" applyFont="1" applyFill="1" applyBorder="1" applyAlignment="1"/>
    <xf numFmtId="49" fontId="7" fillId="0" borderId="30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vertical="center"/>
    </xf>
    <xf numFmtId="3" fontId="7" fillId="0" borderId="27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3" borderId="29" xfId="0" applyNumberFormat="1" applyFont="1" applyFill="1" applyBorder="1" applyAlignment="1"/>
    <xf numFmtId="4" fontId="7" fillId="0" borderId="27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3" borderId="29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0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7" xfId="0" applyNumberFormat="1" applyFill="1" applyBorder="1"/>
    <xf numFmtId="0" fontId="0" fillId="4" borderId="27" xfId="0" applyFill="1" applyBorder="1" applyAlignment="1">
      <alignment horizontal="center"/>
    </xf>
    <xf numFmtId="0" fontId="0" fillId="4" borderId="27" xfId="0" applyFill="1" applyBorder="1"/>
    <xf numFmtId="0" fontId="0" fillId="4" borderId="27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8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28" xfId="0" applyNumberFormat="1" applyFont="1" applyBorder="1" applyAlignment="1">
      <alignment vertical="top" shrinkToFit="1"/>
    </xf>
    <xf numFmtId="164" fontId="0" fillId="3" borderId="29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28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2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29" xfId="0" applyNumberFormat="1" applyFont="1" applyBorder="1" applyAlignment="1">
      <alignment vertical="top" shrinkToFit="1"/>
    </xf>
    <xf numFmtId="4" fontId="16" fillId="0" borderId="2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28" xfId="0" applyNumberFormat="1" applyFont="1" applyBorder="1" applyAlignment="1">
      <alignment horizontal="left" vertical="top" wrapText="1"/>
    </xf>
    <xf numFmtId="0" fontId="0" fillId="3" borderId="29" xfId="0" applyNumberFormat="1" applyFill="1" applyBorder="1" applyAlignment="1">
      <alignment horizontal="left" vertical="top" wrapText="1"/>
    </xf>
    <xf numFmtId="0" fontId="16" fillId="0" borderId="2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0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39</v>
      </c>
    </row>
    <row r="2" spans="1:7" ht="57.75" customHeight="1" x14ac:dyDescent="0.2">
      <c r="A2" s="201" t="s">
        <v>40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44" zoomScaleNormal="100" zoomScaleSheetLayoutView="75" workbookViewId="0">
      <selection activeCell="F7" sqref="F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37</v>
      </c>
      <c r="B1" s="212" t="s">
        <v>172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">
      <c r="A2" s="4"/>
      <c r="B2" s="82" t="s">
        <v>23</v>
      </c>
      <c r="C2" s="83"/>
      <c r="D2" s="84" t="s">
        <v>47</v>
      </c>
      <c r="E2" s="199" t="s">
        <v>158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44</v>
      </c>
      <c r="E3" s="200" t="s">
        <v>159</v>
      </c>
      <c r="F3" s="90"/>
      <c r="G3" s="90"/>
      <c r="H3" s="83"/>
      <c r="I3" s="91"/>
      <c r="J3" s="92"/>
    </row>
    <row r="4" spans="1:15" ht="23.25" customHeight="1" x14ac:dyDescent="0.2">
      <c r="A4" s="81">
        <v>780</v>
      </c>
      <c r="B4" s="93" t="s">
        <v>46</v>
      </c>
      <c r="C4" s="94"/>
      <c r="D4" s="95" t="s">
        <v>42</v>
      </c>
      <c r="E4" s="95" t="s">
        <v>43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41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35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41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35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22"/>
      <c r="E11" s="222"/>
      <c r="F11" s="222"/>
      <c r="G11" s="222"/>
      <c r="H11" s="28" t="s">
        <v>41</v>
      </c>
      <c r="I11" s="33"/>
      <c r="J11" s="11"/>
    </row>
    <row r="12" spans="1:15" ht="15.75" customHeight="1" x14ac:dyDescent="0.2">
      <c r="A12" s="4"/>
      <c r="B12" s="42"/>
      <c r="C12" s="26"/>
      <c r="D12" s="225"/>
      <c r="E12" s="225"/>
      <c r="F12" s="225"/>
      <c r="G12" s="225"/>
      <c r="H12" s="28" t="s">
        <v>35</v>
      </c>
      <c r="I12" s="33"/>
      <c r="J12" s="11"/>
    </row>
    <row r="13" spans="1:15" ht="15.75" customHeight="1" x14ac:dyDescent="0.2">
      <c r="A13" s="4"/>
      <c r="B13" s="43"/>
      <c r="C13" s="27"/>
      <c r="D13" s="226"/>
      <c r="E13" s="226"/>
      <c r="F13" s="226"/>
      <c r="G13" s="226"/>
      <c r="H13" s="29"/>
      <c r="I13" s="35"/>
      <c r="J13" s="52"/>
    </row>
    <row r="14" spans="1:15" ht="24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21"/>
      <c r="F15" s="221"/>
      <c r="G15" s="223"/>
      <c r="H15" s="223"/>
      <c r="I15" s="223" t="s">
        <v>30</v>
      </c>
      <c r="J15" s="224"/>
    </row>
    <row r="16" spans="1:15" ht="23.25" customHeight="1" x14ac:dyDescent="0.2">
      <c r="A16" s="158" t="s">
        <v>25</v>
      </c>
      <c r="B16" s="58" t="s">
        <v>25</v>
      </c>
      <c r="C16" s="59"/>
      <c r="D16" s="60"/>
      <c r="E16" s="202"/>
      <c r="F16" s="203"/>
      <c r="G16" s="202"/>
      <c r="H16" s="203"/>
      <c r="I16" s="202">
        <v>0</v>
      </c>
      <c r="J16" s="209"/>
    </row>
    <row r="17" spans="1:10" ht="23.25" customHeight="1" x14ac:dyDescent="0.2">
      <c r="A17" s="158" t="s">
        <v>26</v>
      </c>
      <c r="B17" s="58" t="s">
        <v>26</v>
      </c>
      <c r="C17" s="59"/>
      <c r="D17" s="60"/>
      <c r="E17" s="202"/>
      <c r="F17" s="203"/>
      <c r="G17" s="202"/>
      <c r="H17" s="203"/>
      <c r="I17" s="202">
        <f>I49+I50+I51+I52</f>
        <v>0</v>
      </c>
      <c r="J17" s="209"/>
    </row>
    <row r="18" spans="1:10" ht="23.25" customHeight="1" x14ac:dyDescent="0.2">
      <c r="A18" s="158" t="s">
        <v>27</v>
      </c>
      <c r="B18" s="58" t="s">
        <v>27</v>
      </c>
      <c r="C18" s="59"/>
      <c r="D18" s="60"/>
      <c r="E18" s="202"/>
      <c r="F18" s="203"/>
      <c r="G18" s="202"/>
      <c r="H18" s="203"/>
      <c r="I18" s="202">
        <v>0</v>
      </c>
      <c r="J18" s="209"/>
    </row>
    <row r="19" spans="1:10" ht="23.25" customHeight="1" x14ac:dyDescent="0.2">
      <c r="A19" s="158" t="s">
        <v>61</v>
      </c>
      <c r="B19" s="58" t="s">
        <v>28</v>
      </c>
      <c r="C19" s="59"/>
      <c r="D19" s="60"/>
      <c r="E19" s="202"/>
      <c r="F19" s="203"/>
      <c r="G19" s="202"/>
      <c r="H19" s="203"/>
      <c r="I19" s="202">
        <f>I53</f>
        <v>0</v>
      </c>
      <c r="J19" s="209"/>
    </row>
    <row r="20" spans="1:10" ht="23.25" customHeight="1" x14ac:dyDescent="0.2">
      <c r="A20" s="158" t="s">
        <v>62</v>
      </c>
      <c r="B20" s="58" t="s">
        <v>29</v>
      </c>
      <c r="C20" s="59"/>
      <c r="D20" s="60"/>
      <c r="E20" s="202"/>
      <c r="F20" s="203"/>
      <c r="G20" s="202"/>
      <c r="H20" s="203"/>
      <c r="I20" s="202">
        <v>0</v>
      </c>
      <c r="J20" s="209"/>
    </row>
    <row r="21" spans="1:10" ht="23.25" customHeight="1" x14ac:dyDescent="0.2">
      <c r="A21" s="4"/>
      <c r="B21" s="75" t="s">
        <v>30</v>
      </c>
      <c r="C21" s="76"/>
      <c r="D21" s="77"/>
      <c r="E21" s="210"/>
      <c r="F21" s="219"/>
      <c r="G21" s="210"/>
      <c r="H21" s="219"/>
      <c r="I21" s="210">
        <f>I16+I17+I18+I19+I20</f>
        <v>0</v>
      </c>
      <c r="J21" s="211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07">
        <v>0</v>
      </c>
      <c r="H23" s="208"/>
      <c r="I23" s="208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05">
        <v>0</v>
      </c>
      <c r="H24" s="206"/>
      <c r="I24" s="206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07">
        <f>I21</f>
        <v>0</v>
      </c>
      <c r="H25" s="208"/>
      <c r="I25" s="208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15">
        <f>I21*0.21</f>
        <v>0</v>
      </c>
      <c r="H26" s="216"/>
      <c r="I26" s="216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17">
        <v>0</v>
      </c>
      <c r="H27" s="217"/>
      <c r="I27" s="217"/>
      <c r="J27" s="64" t="str">
        <f t="shared" si="0"/>
        <v>CZK</v>
      </c>
    </row>
    <row r="28" spans="1:10" ht="27.75" hidden="1" customHeight="1" thickBot="1" x14ac:dyDescent="0.25">
      <c r="A28" s="4"/>
      <c r="B28" s="127" t="s">
        <v>24</v>
      </c>
      <c r="C28" s="128"/>
      <c r="D28" s="128"/>
      <c r="E28" s="129"/>
      <c r="F28" s="130"/>
      <c r="G28" s="218">
        <v>293188.8</v>
      </c>
      <c r="H28" s="220"/>
      <c r="I28" s="220"/>
      <c r="J28" s="131" t="str">
        <f t="shared" si="0"/>
        <v>CZK</v>
      </c>
    </row>
    <row r="29" spans="1:10" ht="27.75" customHeight="1" thickBot="1" x14ac:dyDescent="0.25">
      <c r="A29" s="4"/>
      <c r="B29" s="127" t="s">
        <v>36</v>
      </c>
      <c r="C29" s="132"/>
      <c r="D29" s="132"/>
      <c r="E29" s="132"/>
      <c r="F29" s="132"/>
      <c r="G29" s="218">
        <f>ZakladDPHZakl+DPHZakl</f>
        <v>0</v>
      </c>
      <c r="H29" s="218"/>
      <c r="I29" s="218"/>
      <c r="J29" s="133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42886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04" t="s">
        <v>2</v>
      </c>
      <c r="E35" s="204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5"/>
      <c r="G37" s="115"/>
      <c r="H37" s="115"/>
      <c r="I37" s="115"/>
      <c r="J37" s="3"/>
    </row>
    <row r="38" spans="1:10" ht="25.5" hidden="1" customHeight="1" x14ac:dyDescent="0.2">
      <c r="A38" s="103" t="s">
        <v>38</v>
      </c>
      <c r="B38" s="107" t="s">
        <v>17</v>
      </c>
      <c r="C38" s="108" t="s">
        <v>5</v>
      </c>
      <c r="D38" s="109"/>
      <c r="E38" s="109"/>
      <c r="F38" s="116" t="str">
        <f>B23</f>
        <v>Základ pro sníženou DPH</v>
      </c>
      <c r="G38" s="116" t="str">
        <f>B25</f>
        <v>Základ pro základní DPH</v>
      </c>
      <c r="H38" s="117" t="s">
        <v>18</v>
      </c>
      <c r="I38" s="117" t="s">
        <v>1</v>
      </c>
      <c r="J38" s="110" t="s">
        <v>0</v>
      </c>
    </row>
    <row r="39" spans="1:10" ht="25.5" hidden="1" customHeight="1" x14ac:dyDescent="0.2">
      <c r="A39" s="103">
        <v>1</v>
      </c>
      <c r="B39" s="111" t="s">
        <v>48</v>
      </c>
      <c r="C39" s="231"/>
      <c r="D39" s="232"/>
      <c r="E39" s="232"/>
      <c r="F39" s="118">
        <v>0</v>
      </c>
      <c r="G39" s="119">
        <v>293188.8</v>
      </c>
      <c r="H39" s="120">
        <v>61569.65</v>
      </c>
      <c r="I39" s="120">
        <v>354758.45</v>
      </c>
      <c r="J39" s="112">
        <f>IF(CenaCelkemVypocet=0,"",I39/CenaCelkemVypocet*100)</f>
        <v>100</v>
      </c>
    </row>
    <row r="40" spans="1:10" ht="25.5" hidden="1" customHeight="1" x14ac:dyDescent="0.2">
      <c r="A40" s="103">
        <v>2</v>
      </c>
      <c r="B40" s="104" t="s">
        <v>44</v>
      </c>
      <c r="C40" s="233" t="s">
        <v>43</v>
      </c>
      <c r="D40" s="234"/>
      <c r="E40" s="234"/>
      <c r="F40" s="121">
        <v>0</v>
      </c>
      <c r="G40" s="122">
        <v>293188.8</v>
      </c>
      <c r="H40" s="122">
        <v>61569.65</v>
      </c>
      <c r="I40" s="122">
        <v>354758.45</v>
      </c>
      <c r="J40" s="105">
        <f>IF(CenaCelkemVypocet=0,"",I40/CenaCelkemVypocet*100)</f>
        <v>100</v>
      </c>
    </row>
    <row r="41" spans="1:10" ht="25.5" hidden="1" customHeight="1" x14ac:dyDescent="0.2">
      <c r="A41" s="103">
        <v>3</v>
      </c>
      <c r="B41" s="113" t="s">
        <v>42</v>
      </c>
      <c r="C41" s="235" t="s">
        <v>43</v>
      </c>
      <c r="D41" s="236"/>
      <c r="E41" s="236"/>
      <c r="F41" s="123">
        <v>0</v>
      </c>
      <c r="G41" s="124">
        <v>293188.8</v>
      </c>
      <c r="H41" s="124">
        <v>61569.65</v>
      </c>
      <c r="I41" s="124">
        <v>354758.45</v>
      </c>
      <c r="J41" s="114">
        <f>IF(CenaCelkemVypocet=0,"",I41/CenaCelkemVypocet*100)</f>
        <v>100</v>
      </c>
    </row>
    <row r="42" spans="1:10" ht="25.5" hidden="1" customHeight="1" x14ac:dyDescent="0.2">
      <c r="A42" s="103"/>
      <c r="B42" s="237" t="s">
        <v>49</v>
      </c>
      <c r="C42" s="238"/>
      <c r="D42" s="238"/>
      <c r="E42" s="239"/>
      <c r="F42" s="125">
        <f>SUMIF(A39:A41,"=1",F39:F41)</f>
        <v>0</v>
      </c>
      <c r="G42" s="126">
        <f>SUMIF(A39:A41,"=1",G39:G41)</f>
        <v>293188.8</v>
      </c>
      <c r="H42" s="126">
        <f>SUMIF(A39:A41,"=1",H39:H41)</f>
        <v>61569.65</v>
      </c>
      <c r="I42" s="126">
        <f>SUMIF(A39:A41,"=1",I39:I41)</f>
        <v>354758.45</v>
      </c>
      <c r="J42" s="106">
        <f>SUMIF(A39:A41,"=1",J39:J41)</f>
        <v>100</v>
      </c>
    </row>
    <row r="46" spans="1:10" ht="15.75" x14ac:dyDescent="0.25">
      <c r="B46" s="134" t="s">
        <v>51</v>
      </c>
    </row>
    <row r="48" spans="1:10" ht="25.5" customHeight="1" x14ac:dyDescent="0.2">
      <c r="A48" s="135"/>
      <c r="B48" s="139" t="s">
        <v>17</v>
      </c>
      <c r="C48" s="139" t="s">
        <v>5</v>
      </c>
      <c r="D48" s="140"/>
      <c r="E48" s="140"/>
      <c r="F48" s="143" t="s">
        <v>52</v>
      </c>
      <c r="G48" s="143"/>
      <c r="H48" s="143"/>
      <c r="I48" s="143" t="s">
        <v>30</v>
      </c>
      <c r="J48" s="143" t="s">
        <v>0</v>
      </c>
    </row>
    <row r="49" spans="1:10" ht="25.5" customHeight="1" x14ac:dyDescent="0.2">
      <c r="A49" s="136"/>
      <c r="B49" s="146" t="s">
        <v>53</v>
      </c>
      <c r="C49" s="240" t="s">
        <v>54</v>
      </c>
      <c r="D49" s="241"/>
      <c r="E49" s="241"/>
      <c r="F49" s="154" t="s">
        <v>26</v>
      </c>
      <c r="G49" s="147"/>
      <c r="H49" s="147"/>
      <c r="I49" s="147">
        <f>'01 1 Pol'!G7</f>
        <v>0</v>
      </c>
      <c r="J49" s="150" t="str">
        <f>IF(I54=0,"",I49/I54*100)</f>
        <v/>
      </c>
    </row>
    <row r="50" spans="1:10" ht="25.5" customHeight="1" x14ac:dyDescent="0.2">
      <c r="A50" s="136"/>
      <c r="B50" s="138" t="s">
        <v>55</v>
      </c>
      <c r="C50" s="227" t="s">
        <v>56</v>
      </c>
      <c r="D50" s="228"/>
      <c r="E50" s="228"/>
      <c r="F50" s="155" t="s">
        <v>26</v>
      </c>
      <c r="G50" s="144"/>
      <c r="H50" s="144"/>
      <c r="I50" s="144">
        <f>'01 1 Pol'!G12</f>
        <v>0</v>
      </c>
      <c r="J50" s="151" t="str">
        <f>IF(I54=0,"",I50/I54*100)</f>
        <v/>
      </c>
    </row>
    <row r="51" spans="1:10" ht="25.5" customHeight="1" x14ac:dyDescent="0.2">
      <c r="A51" s="136"/>
      <c r="B51" s="138" t="s">
        <v>57</v>
      </c>
      <c r="C51" s="227" t="s">
        <v>58</v>
      </c>
      <c r="D51" s="228"/>
      <c r="E51" s="228"/>
      <c r="F51" s="155" t="s">
        <v>26</v>
      </c>
      <c r="G51" s="144"/>
      <c r="H51" s="144"/>
      <c r="I51" s="144">
        <f>'01 1 Pol'!G19</f>
        <v>0</v>
      </c>
      <c r="J51" s="151" t="str">
        <f>IF(I54=0,"",I51/I54*100)</f>
        <v/>
      </c>
    </row>
    <row r="52" spans="1:10" ht="25.5" customHeight="1" x14ac:dyDescent="0.2">
      <c r="A52" s="136"/>
      <c r="B52" s="138" t="s">
        <v>59</v>
      </c>
      <c r="C52" s="227" t="s">
        <v>60</v>
      </c>
      <c r="D52" s="228"/>
      <c r="E52" s="228"/>
      <c r="F52" s="155" t="s">
        <v>26</v>
      </c>
      <c r="G52" s="144"/>
      <c r="H52" s="144"/>
      <c r="I52" s="144">
        <f>'01 1 Pol'!G28</f>
        <v>0</v>
      </c>
      <c r="J52" s="151" t="str">
        <f>IF(I54=0,"",I52/I54*100)</f>
        <v/>
      </c>
    </row>
    <row r="53" spans="1:10" ht="25.5" customHeight="1" x14ac:dyDescent="0.2">
      <c r="A53" s="136"/>
      <c r="B53" s="148" t="s">
        <v>61</v>
      </c>
      <c r="C53" s="229" t="s">
        <v>28</v>
      </c>
      <c r="D53" s="230"/>
      <c r="E53" s="230"/>
      <c r="F53" s="156" t="s">
        <v>61</v>
      </c>
      <c r="G53" s="149"/>
      <c r="H53" s="149"/>
      <c r="I53" s="149">
        <f>'01 1 Pol'!G37</f>
        <v>0</v>
      </c>
      <c r="J53" s="152" t="str">
        <f>IF(I54=0,"",I53/I54*100)</f>
        <v/>
      </c>
    </row>
    <row r="54" spans="1:10" ht="25.5" customHeight="1" x14ac:dyDescent="0.2">
      <c r="A54" s="137"/>
      <c r="B54" s="141" t="s">
        <v>1</v>
      </c>
      <c r="C54" s="141"/>
      <c r="D54" s="142"/>
      <c r="E54" s="142"/>
      <c r="F54" s="157"/>
      <c r="G54" s="145"/>
      <c r="H54" s="145"/>
      <c r="I54" s="145">
        <f>SUM(I49:I53)</f>
        <v>0</v>
      </c>
      <c r="J54" s="153">
        <f>SUM(J49:J53)</f>
        <v>0</v>
      </c>
    </row>
    <row r="55" spans="1:10" x14ac:dyDescent="0.2">
      <c r="F55" s="100"/>
      <c r="G55" s="101"/>
      <c r="H55" s="100"/>
      <c r="I55" s="101"/>
      <c r="J55" s="102"/>
    </row>
    <row r="56" spans="1:10" x14ac:dyDescent="0.2">
      <c r="F56" s="100"/>
      <c r="G56" s="101"/>
      <c r="H56" s="100"/>
      <c r="I56" s="101"/>
      <c r="J56" s="102"/>
    </row>
    <row r="57" spans="1:10" x14ac:dyDescent="0.2">
      <c r="F57" s="100"/>
      <c r="G57" s="101"/>
      <c r="H57" s="100"/>
      <c r="I57" s="101"/>
      <c r="J57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1:E51"/>
    <mergeCell ref="C52:E52"/>
    <mergeCell ref="C53:E53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80" t="s">
        <v>7</v>
      </c>
      <c r="B2" s="79"/>
      <c r="C2" s="244"/>
      <c r="D2" s="244"/>
      <c r="E2" s="244"/>
      <c r="F2" s="244"/>
      <c r="G2" s="245"/>
    </row>
    <row r="3" spans="1:7" ht="24.95" customHeight="1" x14ac:dyDescent="0.2">
      <c r="A3" s="80" t="s">
        <v>8</v>
      </c>
      <c r="B3" s="79"/>
      <c r="C3" s="244"/>
      <c r="D3" s="244"/>
      <c r="E3" s="244"/>
      <c r="F3" s="244"/>
      <c r="G3" s="245"/>
    </row>
    <row r="4" spans="1:7" ht="24.95" customHeight="1" x14ac:dyDescent="0.2">
      <c r="A4" s="80" t="s">
        <v>9</v>
      </c>
      <c r="B4" s="79"/>
      <c r="C4" s="244"/>
      <c r="D4" s="244"/>
      <c r="E4" s="244"/>
      <c r="F4" s="244"/>
      <c r="G4" s="24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5"/>
  <sheetViews>
    <sheetView topLeftCell="A24" workbookViewId="0">
      <selection activeCell="F44" sqref="F44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46" t="s">
        <v>173</v>
      </c>
      <c r="B1" s="246"/>
      <c r="C1" s="246"/>
      <c r="D1" s="246"/>
      <c r="E1" s="246"/>
      <c r="F1" s="246"/>
      <c r="G1" s="246"/>
      <c r="AG1" t="s">
        <v>63</v>
      </c>
    </row>
    <row r="2" spans="1:60" ht="24.95" customHeight="1" x14ac:dyDescent="0.2">
      <c r="A2" s="160" t="s">
        <v>7</v>
      </c>
      <c r="B2" s="79" t="s">
        <v>47</v>
      </c>
      <c r="C2" s="247" t="s">
        <v>160</v>
      </c>
      <c r="D2" s="248"/>
      <c r="E2" s="248"/>
      <c r="F2" s="248"/>
      <c r="G2" s="249"/>
      <c r="AG2" t="s">
        <v>64</v>
      </c>
    </row>
    <row r="3" spans="1:60" ht="24.95" customHeight="1" x14ac:dyDescent="0.2">
      <c r="A3" s="160" t="s">
        <v>8</v>
      </c>
      <c r="B3" s="79" t="s">
        <v>44</v>
      </c>
      <c r="C3" s="247" t="s">
        <v>159</v>
      </c>
      <c r="D3" s="248"/>
      <c r="E3" s="248"/>
      <c r="F3" s="248"/>
      <c r="G3" s="249"/>
      <c r="AC3" s="99" t="s">
        <v>64</v>
      </c>
      <c r="AG3" t="s">
        <v>65</v>
      </c>
    </row>
    <row r="4" spans="1:60" ht="24.95" customHeight="1" x14ac:dyDescent="0.2">
      <c r="A4" s="161" t="s">
        <v>9</v>
      </c>
      <c r="B4" s="162" t="s">
        <v>42</v>
      </c>
      <c r="C4" s="250" t="s">
        <v>43</v>
      </c>
      <c r="D4" s="251"/>
      <c r="E4" s="251"/>
      <c r="F4" s="251"/>
      <c r="G4" s="252"/>
      <c r="AG4" t="s">
        <v>66</v>
      </c>
    </row>
    <row r="5" spans="1:60" x14ac:dyDescent="0.2">
      <c r="D5" s="159"/>
    </row>
    <row r="6" spans="1:60" ht="38.25" x14ac:dyDescent="0.2">
      <c r="A6" s="168" t="s">
        <v>67</v>
      </c>
      <c r="B6" s="166" t="s">
        <v>68</v>
      </c>
      <c r="C6" s="166" t="s">
        <v>69</v>
      </c>
      <c r="D6" s="167" t="s">
        <v>70</v>
      </c>
      <c r="E6" s="168" t="s">
        <v>71</v>
      </c>
      <c r="F6" s="163" t="s">
        <v>72</v>
      </c>
      <c r="G6" s="168" t="s">
        <v>30</v>
      </c>
      <c r="H6" s="169" t="s">
        <v>31</v>
      </c>
      <c r="I6" s="169" t="s">
        <v>73</v>
      </c>
      <c r="J6" s="169" t="s">
        <v>32</v>
      </c>
      <c r="K6" s="169" t="s">
        <v>74</v>
      </c>
      <c r="L6" s="169" t="s">
        <v>75</v>
      </c>
      <c r="M6" s="169" t="s">
        <v>76</v>
      </c>
      <c r="N6" s="169" t="s">
        <v>77</v>
      </c>
      <c r="O6" s="169" t="s">
        <v>78</v>
      </c>
      <c r="P6" s="169" t="s">
        <v>79</v>
      </c>
      <c r="Q6" s="169" t="s">
        <v>80</v>
      </c>
      <c r="R6" s="169" t="s">
        <v>81</v>
      </c>
      <c r="S6" s="169" t="s">
        <v>82</v>
      </c>
      <c r="T6" s="169" t="s">
        <v>83</v>
      </c>
      <c r="U6" s="169" t="s">
        <v>84</v>
      </c>
      <c r="V6" s="169" t="s">
        <v>85</v>
      </c>
    </row>
    <row r="7" spans="1:60" x14ac:dyDescent="0.2">
      <c r="A7" s="171" t="s">
        <v>86</v>
      </c>
      <c r="B7" s="173" t="s">
        <v>53</v>
      </c>
      <c r="C7" s="174" t="s">
        <v>54</v>
      </c>
      <c r="D7" s="170"/>
      <c r="E7" s="179"/>
      <c r="F7" s="182"/>
      <c r="G7" s="182">
        <f>SUM(G8:G11)</f>
        <v>0</v>
      </c>
      <c r="H7" s="182"/>
      <c r="I7" s="182">
        <f>SUM(I8:I11)</f>
        <v>1036.2</v>
      </c>
      <c r="J7" s="182"/>
      <c r="K7" s="182">
        <f>SUM(K8:K11)</f>
        <v>2323.86</v>
      </c>
      <c r="L7" s="182"/>
      <c r="M7" s="182">
        <f>SUM(M8:M11)</f>
        <v>0</v>
      </c>
      <c r="N7" s="182"/>
      <c r="O7" s="182">
        <f>SUM(O8:O11)</f>
        <v>0</v>
      </c>
      <c r="P7" s="182"/>
      <c r="Q7" s="182">
        <f>SUM(Q8:Q11)</f>
        <v>0</v>
      </c>
      <c r="R7" s="182"/>
      <c r="S7" s="182"/>
      <c r="T7" s="182"/>
      <c r="U7" s="183">
        <f>SUM(U8:U11)</f>
        <v>0.03</v>
      </c>
      <c r="V7" s="182"/>
      <c r="AG7" t="s">
        <v>87</v>
      </c>
    </row>
    <row r="8" spans="1:60" outlineLevel="1" x14ac:dyDescent="0.2">
      <c r="A8" s="165">
        <v>1</v>
      </c>
      <c r="B8" s="175" t="s">
        <v>88</v>
      </c>
      <c r="C8" s="194" t="s">
        <v>89</v>
      </c>
      <c r="D8" s="177" t="s">
        <v>90</v>
      </c>
      <c r="E8" s="180">
        <v>0.02</v>
      </c>
      <c r="F8" s="184">
        <v>0</v>
      </c>
      <c r="G8" s="184">
        <f>E8*F8</f>
        <v>0</v>
      </c>
      <c r="H8" s="184">
        <v>0</v>
      </c>
      <c r="I8" s="184">
        <f t="shared" ref="I8:I11" si="0">ROUND(E8*H8,2)</f>
        <v>0</v>
      </c>
      <c r="J8" s="184">
        <v>693</v>
      </c>
      <c r="K8" s="184">
        <f t="shared" ref="K8:K11" si="1">ROUND(E8*J8,2)</f>
        <v>13.86</v>
      </c>
      <c r="L8" s="184">
        <v>21</v>
      </c>
      <c r="M8" s="184">
        <f t="shared" ref="M8:M11" si="2">G8*(1+L8/100)</f>
        <v>0</v>
      </c>
      <c r="N8" s="184">
        <v>0</v>
      </c>
      <c r="O8" s="184">
        <f t="shared" ref="O8:O11" si="3">ROUND(E8*N8,2)</f>
        <v>0</v>
      </c>
      <c r="P8" s="184">
        <v>0</v>
      </c>
      <c r="Q8" s="184">
        <f t="shared" ref="Q8:Q11" si="4">ROUND(E8*P8,2)</f>
        <v>0</v>
      </c>
      <c r="R8" s="184" t="s">
        <v>91</v>
      </c>
      <c r="S8" s="184" t="s">
        <v>92</v>
      </c>
      <c r="T8" s="184">
        <v>1.74</v>
      </c>
      <c r="U8" s="185">
        <f t="shared" ref="U8:U11" si="5">ROUND(E8*T8,2)</f>
        <v>0.03</v>
      </c>
      <c r="V8" s="184"/>
      <c r="W8" s="164" t="s">
        <v>149</v>
      </c>
      <c r="X8" s="164"/>
      <c r="Y8" s="164"/>
      <c r="Z8" s="164"/>
      <c r="AA8" s="164"/>
      <c r="AB8" s="164"/>
      <c r="AC8" s="164"/>
      <c r="AD8" s="164"/>
      <c r="AE8" s="164"/>
      <c r="AF8" s="164"/>
      <c r="AG8" s="164" t="s">
        <v>93</v>
      </c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>
        <v>2</v>
      </c>
      <c r="B9" s="175" t="s">
        <v>94</v>
      </c>
      <c r="C9" s="194" t="s">
        <v>95</v>
      </c>
      <c r="D9" s="177" t="s">
        <v>96</v>
      </c>
      <c r="E9" s="180">
        <f>E10+E11</f>
        <v>42</v>
      </c>
      <c r="F9" s="184">
        <v>0</v>
      </c>
      <c r="G9" s="184">
        <f t="shared" ref="G9:G11" si="6">E9*F9</f>
        <v>0</v>
      </c>
      <c r="H9" s="184">
        <v>0</v>
      </c>
      <c r="I9" s="184">
        <f t="shared" si="0"/>
        <v>0</v>
      </c>
      <c r="J9" s="184">
        <v>55</v>
      </c>
      <c r="K9" s="184">
        <f t="shared" si="1"/>
        <v>2310</v>
      </c>
      <c r="L9" s="184">
        <v>21</v>
      </c>
      <c r="M9" s="184">
        <f t="shared" si="2"/>
        <v>0</v>
      </c>
      <c r="N9" s="184">
        <v>0</v>
      </c>
      <c r="O9" s="184">
        <f t="shared" si="3"/>
        <v>0</v>
      </c>
      <c r="P9" s="184">
        <v>0</v>
      </c>
      <c r="Q9" s="184">
        <f t="shared" si="4"/>
        <v>0</v>
      </c>
      <c r="R9" s="184"/>
      <c r="S9" s="184" t="s">
        <v>97</v>
      </c>
      <c r="T9" s="184">
        <v>0</v>
      </c>
      <c r="U9" s="185">
        <f t="shared" si="5"/>
        <v>0</v>
      </c>
      <c r="V9" s="184"/>
      <c r="W9" s="164" t="s">
        <v>149</v>
      </c>
      <c r="X9" s="164"/>
      <c r="Y9" s="164"/>
      <c r="Z9" s="164"/>
      <c r="AA9" s="164"/>
      <c r="AB9" s="164"/>
      <c r="AC9" s="164"/>
      <c r="AD9" s="164"/>
      <c r="AE9" s="164"/>
      <c r="AF9" s="164"/>
      <c r="AG9" s="164" t="s">
        <v>93</v>
      </c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22.5" outlineLevel="1" x14ac:dyDescent="0.2">
      <c r="A10" s="165">
        <v>3</v>
      </c>
      <c r="B10" s="175" t="s">
        <v>98</v>
      </c>
      <c r="C10" s="194" t="s">
        <v>99</v>
      </c>
      <c r="D10" s="177" t="s">
        <v>96</v>
      </c>
      <c r="E10" s="180">
        <f>E14</f>
        <v>24</v>
      </c>
      <c r="F10" s="184">
        <v>0</v>
      </c>
      <c r="G10" s="184">
        <f t="shared" si="6"/>
        <v>0</v>
      </c>
      <c r="H10" s="184">
        <v>23.9</v>
      </c>
      <c r="I10" s="184">
        <f t="shared" si="0"/>
        <v>573.6</v>
      </c>
      <c r="J10" s="184">
        <v>0</v>
      </c>
      <c r="K10" s="184">
        <f t="shared" si="1"/>
        <v>0</v>
      </c>
      <c r="L10" s="184">
        <v>21</v>
      </c>
      <c r="M10" s="184">
        <f t="shared" si="2"/>
        <v>0</v>
      </c>
      <c r="N10" s="184">
        <v>3.0000000000000001E-5</v>
      </c>
      <c r="O10" s="184">
        <f t="shared" si="3"/>
        <v>0</v>
      </c>
      <c r="P10" s="184">
        <v>0</v>
      </c>
      <c r="Q10" s="184">
        <f t="shared" si="4"/>
        <v>0</v>
      </c>
      <c r="R10" s="184"/>
      <c r="S10" s="184" t="s">
        <v>97</v>
      </c>
      <c r="T10" s="184">
        <v>0</v>
      </c>
      <c r="U10" s="185">
        <f t="shared" si="5"/>
        <v>0</v>
      </c>
      <c r="V10" s="184"/>
      <c r="W10" s="164" t="s">
        <v>149</v>
      </c>
      <c r="X10" s="164"/>
      <c r="Y10" s="164"/>
      <c r="Z10" s="164"/>
      <c r="AA10" s="164"/>
      <c r="AB10" s="164"/>
      <c r="AC10" s="164"/>
      <c r="AD10" s="164"/>
      <c r="AE10" s="164"/>
      <c r="AF10" s="164"/>
      <c r="AG10" s="164" t="s">
        <v>100</v>
      </c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ht="22.5" outlineLevel="1" x14ac:dyDescent="0.2">
      <c r="A11" s="165">
        <v>4</v>
      </c>
      <c r="B11" s="175" t="s">
        <v>101</v>
      </c>
      <c r="C11" s="194" t="s">
        <v>102</v>
      </c>
      <c r="D11" s="177" t="s">
        <v>96</v>
      </c>
      <c r="E11" s="180">
        <f>E15</f>
        <v>18</v>
      </c>
      <c r="F11" s="184">
        <v>0</v>
      </c>
      <c r="G11" s="184">
        <f t="shared" si="6"/>
        <v>0</v>
      </c>
      <c r="H11" s="184">
        <v>25.7</v>
      </c>
      <c r="I11" s="184">
        <f t="shared" si="0"/>
        <v>462.6</v>
      </c>
      <c r="J11" s="184">
        <v>0</v>
      </c>
      <c r="K11" s="184">
        <f t="shared" si="1"/>
        <v>0</v>
      </c>
      <c r="L11" s="184">
        <v>21</v>
      </c>
      <c r="M11" s="184">
        <f t="shared" si="2"/>
        <v>0</v>
      </c>
      <c r="N11" s="184">
        <v>3.0000000000000001E-5</v>
      </c>
      <c r="O11" s="184">
        <f t="shared" si="3"/>
        <v>0</v>
      </c>
      <c r="P11" s="184">
        <v>0</v>
      </c>
      <c r="Q11" s="184">
        <f t="shared" si="4"/>
        <v>0</v>
      </c>
      <c r="R11" s="184"/>
      <c r="S11" s="184" t="s">
        <v>97</v>
      </c>
      <c r="T11" s="184">
        <v>0</v>
      </c>
      <c r="U11" s="185">
        <f t="shared" si="5"/>
        <v>0</v>
      </c>
      <c r="V11" s="184"/>
      <c r="W11" s="164" t="s">
        <v>149</v>
      </c>
      <c r="X11" s="164"/>
      <c r="Y11" s="164"/>
      <c r="Z11" s="164"/>
      <c r="AA11" s="164"/>
      <c r="AB11" s="164"/>
      <c r="AC11" s="164"/>
      <c r="AD11" s="164"/>
      <c r="AE11" s="164"/>
      <c r="AF11" s="164"/>
      <c r="AG11" s="164" t="s">
        <v>100</v>
      </c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x14ac:dyDescent="0.2">
      <c r="A12" s="172" t="s">
        <v>86</v>
      </c>
      <c r="B12" s="176" t="s">
        <v>55</v>
      </c>
      <c r="C12" s="195" t="s">
        <v>56</v>
      </c>
      <c r="D12" s="178"/>
      <c r="E12" s="181"/>
      <c r="F12" s="186"/>
      <c r="G12" s="186">
        <f>SUM(G13:G18)</f>
        <v>0</v>
      </c>
      <c r="H12" s="186"/>
      <c r="I12" s="186">
        <f>SUM(I13:I18)</f>
        <v>15051.54</v>
      </c>
      <c r="J12" s="186"/>
      <c r="K12" s="186">
        <f>SUM(K13:K18)</f>
        <v>6499.42</v>
      </c>
      <c r="L12" s="186"/>
      <c r="M12" s="186">
        <f>SUM(M13:M18)</f>
        <v>0</v>
      </c>
      <c r="N12" s="186"/>
      <c r="O12" s="186">
        <f>SUM(O13:O18)</f>
        <v>0.04</v>
      </c>
      <c r="P12" s="186"/>
      <c r="Q12" s="186">
        <f>SUM(Q13:Q18)</f>
        <v>0.09</v>
      </c>
      <c r="R12" s="186"/>
      <c r="S12" s="186"/>
      <c r="T12" s="186"/>
      <c r="U12" s="187">
        <f>SUM(U13:U18)</f>
        <v>19.66</v>
      </c>
      <c r="V12" s="186"/>
      <c r="AG12" t="s">
        <v>87</v>
      </c>
    </row>
    <row r="13" spans="1:60" outlineLevel="1" x14ac:dyDescent="0.2">
      <c r="A13" s="165">
        <v>8</v>
      </c>
      <c r="B13" s="175" t="s">
        <v>104</v>
      </c>
      <c r="C13" s="194" t="s">
        <v>154</v>
      </c>
      <c r="D13" s="177" t="s">
        <v>96</v>
      </c>
      <c r="E13" s="180">
        <v>86</v>
      </c>
      <c r="F13" s="184">
        <v>0</v>
      </c>
      <c r="G13" s="184">
        <f>E13*F13</f>
        <v>0</v>
      </c>
      <c r="H13" s="184">
        <v>4.29</v>
      </c>
      <c r="I13" s="184">
        <f t="shared" ref="I13:I18" si="7">ROUND(E13*H13,2)</f>
        <v>368.94</v>
      </c>
      <c r="J13" s="184">
        <v>22.31</v>
      </c>
      <c r="K13" s="184">
        <f t="shared" ref="K13:K18" si="8">ROUND(E13*J13,2)</f>
        <v>1918.66</v>
      </c>
      <c r="L13" s="184">
        <v>21</v>
      </c>
      <c r="M13" s="184">
        <f t="shared" ref="M13:M18" si="9">G13*(1+L13/100)</f>
        <v>0</v>
      </c>
      <c r="N13" s="184">
        <v>3.0000000000000001E-5</v>
      </c>
      <c r="O13" s="184">
        <f t="shared" ref="O13:O18" si="10">ROUND(E13*N13,2)</f>
        <v>0</v>
      </c>
      <c r="P13" s="184">
        <v>1.1000000000000001E-3</v>
      </c>
      <c r="Q13" s="184">
        <f t="shared" ref="Q13:Q18" si="11">ROUND(E13*P13,2)</f>
        <v>0.09</v>
      </c>
      <c r="R13" s="184" t="s">
        <v>105</v>
      </c>
      <c r="S13" s="184" t="s">
        <v>92</v>
      </c>
      <c r="T13" s="184">
        <v>0.08</v>
      </c>
      <c r="U13" s="185">
        <f t="shared" ref="U13:U18" si="12">ROUND(E13*T13,2)</f>
        <v>6.88</v>
      </c>
      <c r="V13" s="184"/>
      <c r="W13" s="164" t="s">
        <v>149</v>
      </c>
      <c r="X13" s="164"/>
      <c r="Y13" s="164"/>
      <c r="Z13" s="164"/>
      <c r="AA13" s="164"/>
      <c r="AB13" s="164"/>
      <c r="AC13" s="164"/>
      <c r="AD13" s="164"/>
      <c r="AE13" s="164"/>
      <c r="AF13" s="164"/>
      <c r="AG13" s="164" t="s">
        <v>93</v>
      </c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ht="22.5" outlineLevel="1" x14ac:dyDescent="0.2">
      <c r="A14" s="165">
        <v>9</v>
      </c>
      <c r="B14" s="175" t="s">
        <v>106</v>
      </c>
      <c r="C14" s="194" t="s">
        <v>150</v>
      </c>
      <c r="D14" s="177" t="s">
        <v>96</v>
      </c>
      <c r="E14" s="180">
        <v>24</v>
      </c>
      <c r="F14" s="184">
        <v>0</v>
      </c>
      <c r="G14" s="184">
        <f>E14*F14</f>
        <v>0</v>
      </c>
      <c r="H14" s="184">
        <v>154.15</v>
      </c>
      <c r="I14" s="184">
        <f t="shared" si="7"/>
        <v>3699.6</v>
      </c>
      <c r="J14" s="184">
        <v>106.85</v>
      </c>
      <c r="K14" s="184">
        <f t="shared" si="8"/>
        <v>2564.4</v>
      </c>
      <c r="L14" s="184">
        <v>21</v>
      </c>
      <c r="M14" s="184">
        <f t="shared" si="9"/>
        <v>0</v>
      </c>
      <c r="N14" s="184">
        <v>7.6000000000000004E-4</v>
      </c>
      <c r="O14" s="184">
        <f t="shared" si="10"/>
        <v>0.02</v>
      </c>
      <c r="P14" s="184">
        <v>0</v>
      </c>
      <c r="Q14" s="184">
        <f t="shared" si="11"/>
        <v>0</v>
      </c>
      <c r="R14" s="184" t="s">
        <v>105</v>
      </c>
      <c r="S14" s="184" t="s">
        <v>92</v>
      </c>
      <c r="T14" s="184">
        <v>0.29737999999999998</v>
      </c>
      <c r="U14" s="185">
        <f t="shared" si="12"/>
        <v>7.14</v>
      </c>
      <c r="V14" s="184"/>
      <c r="W14" s="164" t="s">
        <v>149</v>
      </c>
      <c r="X14" s="164"/>
      <c r="Y14" s="164"/>
      <c r="Z14" s="180">
        <f>ROUND((2.64*2+0.45*2+1*2+2.19*2+3.823*2)*1.15,3)</f>
        <v>23.236999999999998</v>
      </c>
      <c r="AA14" s="164"/>
      <c r="AB14" s="164"/>
      <c r="AC14" s="164"/>
      <c r="AD14" s="164"/>
      <c r="AE14" s="164"/>
      <c r="AF14" s="164"/>
      <c r="AG14" s="164" t="s">
        <v>93</v>
      </c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ht="22.5" outlineLevel="1" x14ac:dyDescent="0.2">
      <c r="A15" s="165">
        <v>10</v>
      </c>
      <c r="B15" s="175" t="s">
        <v>107</v>
      </c>
      <c r="C15" s="194" t="s">
        <v>151</v>
      </c>
      <c r="D15" s="177" t="s">
        <v>96</v>
      </c>
      <c r="E15" s="180">
        <v>18</v>
      </c>
      <c r="F15" s="184">
        <v>0</v>
      </c>
      <c r="G15" s="184">
        <f>E15*F15</f>
        <v>0</v>
      </c>
      <c r="H15" s="184">
        <v>193.5</v>
      </c>
      <c r="I15" s="184">
        <f t="shared" si="7"/>
        <v>3483</v>
      </c>
      <c r="J15" s="184">
        <v>110.5</v>
      </c>
      <c r="K15" s="184">
        <f t="shared" si="8"/>
        <v>1989</v>
      </c>
      <c r="L15" s="184">
        <v>21</v>
      </c>
      <c r="M15" s="184">
        <f t="shared" si="9"/>
        <v>0</v>
      </c>
      <c r="N15" s="184">
        <v>8.8000000000000003E-4</v>
      </c>
      <c r="O15" s="184">
        <f t="shared" si="10"/>
        <v>0.02</v>
      </c>
      <c r="P15" s="184">
        <v>0</v>
      </c>
      <c r="Q15" s="184">
        <f t="shared" si="11"/>
        <v>0</v>
      </c>
      <c r="R15" s="184" t="s">
        <v>105</v>
      </c>
      <c r="S15" s="184" t="s">
        <v>92</v>
      </c>
      <c r="T15" s="184">
        <v>0.30737999999999999</v>
      </c>
      <c r="U15" s="185">
        <f t="shared" si="12"/>
        <v>5.53</v>
      </c>
      <c r="V15" s="184"/>
      <c r="W15" s="164" t="s">
        <v>149</v>
      </c>
      <c r="X15" s="164"/>
      <c r="Y15" s="164"/>
      <c r="Z15" s="180">
        <f>ROUND((10.35+2.5*2)*1.15,3)</f>
        <v>17.652999999999999</v>
      </c>
      <c r="AA15" s="164"/>
      <c r="AB15" s="164"/>
      <c r="AC15" s="164"/>
      <c r="AD15" s="164"/>
      <c r="AE15" s="164"/>
      <c r="AF15" s="164"/>
      <c r="AG15" s="164" t="s">
        <v>93</v>
      </c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>
        <v>12</v>
      </c>
      <c r="B16" s="175" t="s">
        <v>108</v>
      </c>
      <c r="C16" s="194" t="s">
        <v>109</v>
      </c>
      <c r="D16" s="177" t="s">
        <v>90</v>
      </c>
      <c r="E16" s="180">
        <v>0.03</v>
      </c>
      <c r="F16" s="184">
        <v>0</v>
      </c>
      <c r="G16" s="184">
        <f>E16*F16</f>
        <v>0</v>
      </c>
      <c r="H16" s="184">
        <v>0</v>
      </c>
      <c r="I16" s="184">
        <f t="shared" si="7"/>
        <v>0</v>
      </c>
      <c r="J16" s="184">
        <v>912</v>
      </c>
      <c r="K16" s="184">
        <f t="shared" si="8"/>
        <v>27.36</v>
      </c>
      <c r="L16" s="184">
        <v>21</v>
      </c>
      <c r="M16" s="184">
        <f t="shared" si="9"/>
        <v>0</v>
      </c>
      <c r="N16" s="184">
        <v>0</v>
      </c>
      <c r="O16" s="184">
        <f t="shared" si="10"/>
        <v>0</v>
      </c>
      <c r="P16" s="184">
        <v>0</v>
      </c>
      <c r="Q16" s="184">
        <f t="shared" si="11"/>
        <v>0</v>
      </c>
      <c r="R16" s="184" t="s">
        <v>105</v>
      </c>
      <c r="S16" s="184" t="s">
        <v>92</v>
      </c>
      <c r="T16" s="184">
        <v>3.5630000000000002</v>
      </c>
      <c r="U16" s="185">
        <f t="shared" si="12"/>
        <v>0.11</v>
      </c>
      <c r="V16" s="184"/>
      <c r="W16" s="164" t="s">
        <v>149</v>
      </c>
      <c r="X16" s="164"/>
      <c r="Y16" s="164"/>
      <c r="Z16" s="164"/>
      <c r="AA16" s="164"/>
      <c r="AB16" s="164"/>
      <c r="AC16" s="164"/>
      <c r="AD16" s="164"/>
      <c r="AE16" s="164"/>
      <c r="AF16" s="164"/>
      <c r="AG16" s="164" t="s">
        <v>93</v>
      </c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>
        <v>13</v>
      </c>
      <c r="B17" s="175" t="s">
        <v>110</v>
      </c>
      <c r="C17" s="194" t="s">
        <v>111</v>
      </c>
      <c r="D17" s="177" t="s">
        <v>112</v>
      </c>
      <c r="E17" s="180">
        <v>1</v>
      </c>
      <c r="F17" s="184">
        <v>0</v>
      </c>
      <c r="G17" s="184">
        <f t="shared" ref="G17:G18" si="13">E17*F17</f>
        <v>0</v>
      </c>
      <c r="H17" s="184">
        <v>5000</v>
      </c>
      <c r="I17" s="184">
        <f t="shared" si="7"/>
        <v>5000</v>
      </c>
      <c r="J17" s="184">
        <v>0</v>
      </c>
      <c r="K17" s="184">
        <f t="shared" si="8"/>
        <v>0</v>
      </c>
      <c r="L17" s="184">
        <v>21</v>
      </c>
      <c r="M17" s="184">
        <f t="shared" si="9"/>
        <v>0</v>
      </c>
      <c r="N17" s="184">
        <v>0</v>
      </c>
      <c r="O17" s="184">
        <f t="shared" si="10"/>
        <v>0</v>
      </c>
      <c r="P17" s="184">
        <v>0</v>
      </c>
      <c r="Q17" s="184">
        <f t="shared" si="11"/>
        <v>0</v>
      </c>
      <c r="R17" s="184"/>
      <c r="S17" s="184" t="s">
        <v>97</v>
      </c>
      <c r="T17" s="184">
        <v>0</v>
      </c>
      <c r="U17" s="185">
        <f t="shared" si="12"/>
        <v>0</v>
      </c>
      <c r="V17" s="184"/>
      <c r="W17" s="164" t="s">
        <v>149</v>
      </c>
      <c r="X17" s="164"/>
      <c r="Y17" s="164"/>
      <c r="Z17" s="164"/>
      <c r="AA17" s="164"/>
      <c r="AB17" s="164"/>
      <c r="AC17" s="164"/>
      <c r="AD17" s="164"/>
      <c r="AE17" s="164"/>
      <c r="AF17" s="164"/>
      <c r="AG17" s="164" t="s">
        <v>100</v>
      </c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>
        <v>14</v>
      </c>
      <c r="B18" s="175" t="s">
        <v>113</v>
      </c>
      <c r="C18" s="194" t="s">
        <v>114</v>
      </c>
      <c r="D18" s="177" t="s">
        <v>112</v>
      </c>
      <c r="E18" s="180">
        <v>1</v>
      </c>
      <c r="F18" s="184">
        <v>0</v>
      </c>
      <c r="G18" s="184">
        <f t="shared" si="13"/>
        <v>0</v>
      </c>
      <c r="H18" s="184">
        <v>2500</v>
      </c>
      <c r="I18" s="184">
        <f t="shared" si="7"/>
        <v>2500</v>
      </c>
      <c r="J18" s="184">
        <v>0</v>
      </c>
      <c r="K18" s="184">
        <f t="shared" si="8"/>
        <v>0</v>
      </c>
      <c r="L18" s="184">
        <v>21</v>
      </c>
      <c r="M18" s="184">
        <f t="shared" si="9"/>
        <v>0</v>
      </c>
      <c r="N18" s="184">
        <v>0</v>
      </c>
      <c r="O18" s="184">
        <f t="shared" si="10"/>
        <v>0</v>
      </c>
      <c r="P18" s="184">
        <v>0</v>
      </c>
      <c r="Q18" s="184">
        <f t="shared" si="11"/>
        <v>0</v>
      </c>
      <c r="R18" s="184"/>
      <c r="S18" s="184" t="s">
        <v>97</v>
      </c>
      <c r="T18" s="184">
        <v>0</v>
      </c>
      <c r="U18" s="185">
        <f t="shared" si="12"/>
        <v>0</v>
      </c>
      <c r="V18" s="184"/>
      <c r="W18" s="164" t="s">
        <v>149</v>
      </c>
      <c r="X18" s="164"/>
      <c r="Y18" s="164"/>
      <c r="Z18" s="164"/>
      <c r="AA18" s="164"/>
      <c r="AB18" s="164"/>
      <c r="AC18" s="164"/>
      <c r="AD18" s="164"/>
      <c r="AE18" s="164"/>
      <c r="AF18" s="164"/>
      <c r="AG18" s="164" t="s">
        <v>100</v>
      </c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x14ac:dyDescent="0.2">
      <c r="A19" s="172" t="s">
        <v>86</v>
      </c>
      <c r="B19" s="176" t="s">
        <v>57</v>
      </c>
      <c r="C19" s="195" t="s">
        <v>58</v>
      </c>
      <c r="D19" s="178"/>
      <c r="E19" s="181"/>
      <c r="F19" s="186"/>
      <c r="G19" s="186">
        <f>SUM(G20:G27)</f>
        <v>0</v>
      </c>
      <c r="H19" s="186"/>
      <c r="I19" s="186">
        <f>SUM(I20:I26)</f>
        <v>6781</v>
      </c>
      <c r="J19" s="186"/>
      <c r="K19" s="186">
        <f>SUM(K20:K26)</f>
        <v>34.549999999999997</v>
      </c>
      <c r="L19" s="186"/>
      <c r="M19" s="186">
        <f>SUM(M20:M26)</f>
        <v>0</v>
      </c>
      <c r="N19" s="186"/>
      <c r="O19" s="186">
        <f>SUM(O20:O26)</f>
        <v>0</v>
      </c>
      <c r="P19" s="186"/>
      <c r="Q19" s="186">
        <f>SUM(Q20:Q26)</f>
        <v>0</v>
      </c>
      <c r="R19" s="186"/>
      <c r="S19" s="186"/>
      <c r="T19" s="186"/>
      <c r="U19" s="187">
        <f>SUM(U20:U26)</f>
        <v>0.13</v>
      </c>
      <c r="V19" s="186"/>
      <c r="AG19" t="s">
        <v>87</v>
      </c>
    </row>
    <row r="20" spans="1:60" outlineLevel="1" x14ac:dyDescent="0.2">
      <c r="A20" s="165">
        <v>15</v>
      </c>
      <c r="B20" s="175" t="s">
        <v>115</v>
      </c>
      <c r="C20" s="194" t="s">
        <v>155</v>
      </c>
      <c r="D20" s="177" t="s">
        <v>90</v>
      </c>
      <c r="E20" s="180">
        <v>0.05</v>
      </c>
      <c r="F20" s="184">
        <v>0</v>
      </c>
      <c r="G20" s="184">
        <f>E20*F20</f>
        <v>0</v>
      </c>
      <c r="H20" s="184">
        <v>0</v>
      </c>
      <c r="I20" s="184">
        <f>ROUND(E20*H20,2)</f>
        <v>0</v>
      </c>
      <c r="J20" s="184">
        <v>691</v>
      </c>
      <c r="K20" s="184">
        <f>ROUND(E20*J20,2)</f>
        <v>34.549999999999997</v>
      </c>
      <c r="L20" s="184">
        <v>21</v>
      </c>
      <c r="M20" s="184">
        <f>G20*(1+L20/100)</f>
        <v>0</v>
      </c>
      <c r="N20" s="184">
        <v>0</v>
      </c>
      <c r="O20" s="184">
        <f>ROUND(E20*N20,2)</f>
        <v>0</v>
      </c>
      <c r="P20" s="184">
        <v>0</v>
      </c>
      <c r="Q20" s="184">
        <f>ROUND(E20*P20,2)</f>
        <v>0</v>
      </c>
      <c r="R20" s="184" t="s">
        <v>105</v>
      </c>
      <c r="S20" s="184" t="s">
        <v>92</v>
      </c>
      <c r="T20" s="184">
        <v>2.5750000000000002</v>
      </c>
      <c r="U20" s="185">
        <f>ROUND(E20*T20,2)</f>
        <v>0.13</v>
      </c>
      <c r="V20" s="184"/>
      <c r="W20" s="164" t="s">
        <v>149</v>
      </c>
      <c r="X20" s="164"/>
      <c r="Y20" s="164"/>
      <c r="Z20" s="164"/>
      <c r="AA20" s="164"/>
      <c r="AB20" s="164"/>
      <c r="AC20" s="164"/>
      <c r="AD20" s="164"/>
      <c r="AE20" s="164"/>
      <c r="AF20" s="164"/>
      <c r="AG20" s="164" t="s">
        <v>116</v>
      </c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>
        <v>16</v>
      </c>
      <c r="B21" s="175" t="s">
        <v>161</v>
      </c>
      <c r="C21" s="194" t="s">
        <v>156</v>
      </c>
      <c r="D21" s="177" t="s">
        <v>119</v>
      </c>
      <c r="E21" s="180">
        <v>2</v>
      </c>
      <c r="F21" s="184">
        <v>0</v>
      </c>
      <c r="G21" s="184">
        <f>E21*F21</f>
        <v>0</v>
      </c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5"/>
      <c r="V21" s="18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">
      <c r="A22" s="165">
        <v>17</v>
      </c>
      <c r="B22" s="175" t="s">
        <v>168</v>
      </c>
      <c r="C22" s="194" t="s">
        <v>167</v>
      </c>
      <c r="D22" s="177" t="s">
        <v>119</v>
      </c>
      <c r="E22" s="180">
        <v>2</v>
      </c>
      <c r="F22" s="184">
        <v>0</v>
      </c>
      <c r="G22" s="184">
        <f t="shared" ref="G22:G23" si="14">E22*F22</f>
        <v>0</v>
      </c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5"/>
      <c r="V22" s="18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>
        <v>18</v>
      </c>
      <c r="B23" s="175" t="s">
        <v>169</v>
      </c>
      <c r="C23" s="194" t="s">
        <v>166</v>
      </c>
      <c r="D23" s="177" t="s">
        <v>119</v>
      </c>
      <c r="E23" s="180">
        <v>2</v>
      </c>
      <c r="F23" s="184">
        <v>0</v>
      </c>
      <c r="G23" s="184">
        <f t="shared" si="14"/>
        <v>0</v>
      </c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5"/>
      <c r="V23" s="184"/>
      <c r="W23" s="164" t="s">
        <v>149</v>
      </c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>
        <v>19</v>
      </c>
      <c r="B24" s="175" t="s">
        <v>117</v>
      </c>
      <c r="C24" s="194" t="s">
        <v>118</v>
      </c>
      <c r="D24" s="177" t="s">
        <v>119</v>
      </c>
      <c r="E24" s="180">
        <v>5</v>
      </c>
      <c r="F24" s="184">
        <v>0</v>
      </c>
      <c r="G24" s="184">
        <f t="shared" ref="G24:G25" si="15">E24*F24</f>
        <v>0</v>
      </c>
      <c r="H24" s="184">
        <v>449</v>
      </c>
      <c r="I24" s="184">
        <f>ROUND(E24*H24,2)</f>
        <v>2245</v>
      </c>
      <c r="J24" s="184">
        <v>0</v>
      </c>
      <c r="K24" s="184">
        <f>ROUND(E24*J24,2)</f>
        <v>0</v>
      </c>
      <c r="L24" s="184">
        <v>21</v>
      </c>
      <c r="M24" s="184">
        <f>G24*(1+L24/100)</f>
        <v>0</v>
      </c>
      <c r="N24" s="184">
        <v>0</v>
      </c>
      <c r="O24" s="184">
        <f>ROUND(E24*N24,2)</f>
        <v>0</v>
      </c>
      <c r="P24" s="184">
        <v>0</v>
      </c>
      <c r="Q24" s="184">
        <f>ROUND(E24*P24,2)</f>
        <v>0</v>
      </c>
      <c r="R24" s="184"/>
      <c r="S24" s="184" t="s">
        <v>97</v>
      </c>
      <c r="T24" s="184">
        <v>0</v>
      </c>
      <c r="U24" s="185">
        <f>ROUND(E24*T24,2)</f>
        <v>0</v>
      </c>
      <c r="V24" s="184"/>
      <c r="W24" s="164" t="s">
        <v>149</v>
      </c>
      <c r="X24" s="164"/>
      <c r="Y24" s="164"/>
      <c r="Z24" s="164"/>
      <c r="AA24" s="164"/>
      <c r="AB24" s="164"/>
      <c r="AC24" s="164"/>
      <c r="AD24" s="164"/>
      <c r="AE24" s="164"/>
      <c r="AF24" s="164"/>
      <c r="AG24" s="164" t="s">
        <v>100</v>
      </c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 x14ac:dyDescent="0.2">
      <c r="A25" s="165">
        <v>20</v>
      </c>
      <c r="B25" s="175" t="s">
        <v>120</v>
      </c>
      <c r="C25" s="194" t="s">
        <v>121</v>
      </c>
      <c r="D25" s="177" t="s">
        <v>119</v>
      </c>
      <c r="E25" s="180">
        <v>2</v>
      </c>
      <c r="F25" s="184">
        <v>0</v>
      </c>
      <c r="G25" s="184">
        <f t="shared" si="15"/>
        <v>0</v>
      </c>
      <c r="H25" s="184">
        <v>1269</v>
      </c>
      <c r="I25" s="184">
        <f>ROUND(E25*H25,2)</f>
        <v>2538</v>
      </c>
      <c r="J25" s="184">
        <v>0</v>
      </c>
      <c r="K25" s="184">
        <f>ROUND(E25*J25,2)</f>
        <v>0</v>
      </c>
      <c r="L25" s="184">
        <v>21</v>
      </c>
      <c r="M25" s="184">
        <f>G25*(1+L25/100)</f>
        <v>0</v>
      </c>
      <c r="N25" s="184">
        <v>0</v>
      </c>
      <c r="O25" s="184">
        <f>ROUND(E25*N25,2)</f>
        <v>0</v>
      </c>
      <c r="P25" s="184">
        <v>0</v>
      </c>
      <c r="Q25" s="184">
        <f>ROUND(E25*P25,2)</f>
        <v>0</v>
      </c>
      <c r="R25" s="184"/>
      <c r="S25" s="184" t="s">
        <v>97</v>
      </c>
      <c r="T25" s="184">
        <v>0</v>
      </c>
      <c r="U25" s="185">
        <f>ROUND(E25*T25,2)</f>
        <v>0</v>
      </c>
      <c r="V25" s="184"/>
      <c r="W25" s="164" t="s">
        <v>149</v>
      </c>
      <c r="X25" s="164"/>
      <c r="Y25" s="164"/>
      <c r="Z25" s="164"/>
      <c r="AA25" s="164"/>
      <c r="AB25" s="164"/>
      <c r="AC25" s="164"/>
      <c r="AD25" s="164"/>
      <c r="AE25" s="164"/>
      <c r="AF25" s="164"/>
      <c r="AG25" s="164" t="s">
        <v>100</v>
      </c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22.5" outlineLevel="1" x14ac:dyDescent="0.2">
      <c r="A26" s="165">
        <v>21</v>
      </c>
      <c r="B26" s="175" t="s">
        <v>122</v>
      </c>
      <c r="C26" s="194" t="s">
        <v>123</v>
      </c>
      <c r="D26" s="177" t="s">
        <v>119</v>
      </c>
      <c r="E26" s="180">
        <v>3</v>
      </c>
      <c r="F26" s="184">
        <v>0</v>
      </c>
      <c r="G26" s="184">
        <f>E26*F26</f>
        <v>0</v>
      </c>
      <c r="H26" s="184">
        <v>666</v>
      </c>
      <c r="I26" s="184">
        <f>ROUND(E26*H26,2)</f>
        <v>1998</v>
      </c>
      <c r="J26" s="184">
        <v>0</v>
      </c>
      <c r="K26" s="184">
        <f>ROUND(E26*J26,2)</f>
        <v>0</v>
      </c>
      <c r="L26" s="184">
        <v>21</v>
      </c>
      <c r="M26" s="184">
        <f>G26*(1+L26/100)</f>
        <v>0</v>
      </c>
      <c r="N26" s="184">
        <v>0</v>
      </c>
      <c r="O26" s="184">
        <f>ROUND(E26*N26,2)</f>
        <v>0</v>
      </c>
      <c r="P26" s="184">
        <v>0</v>
      </c>
      <c r="Q26" s="184">
        <f>ROUND(E26*P26,2)</f>
        <v>0</v>
      </c>
      <c r="R26" s="184"/>
      <c r="S26" s="184" t="s">
        <v>97</v>
      </c>
      <c r="T26" s="184">
        <v>0</v>
      </c>
      <c r="U26" s="185">
        <f>ROUND(E26*T26,2)</f>
        <v>0</v>
      </c>
      <c r="V26" s="184"/>
      <c r="W26" s="164" t="s">
        <v>149</v>
      </c>
      <c r="X26" s="164"/>
      <c r="Y26" s="164"/>
      <c r="Z26" s="164"/>
      <c r="AA26" s="164"/>
      <c r="AB26" s="164"/>
      <c r="AC26" s="164"/>
      <c r="AD26" s="164"/>
      <c r="AE26" s="164"/>
      <c r="AF26" s="164"/>
      <c r="AG26" s="164" t="s">
        <v>100</v>
      </c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>
        <v>22</v>
      </c>
      <c r="B27" s="175" t="s">
        <v>170</v>
      </c>
      <c r="C27" s="194" t="s">
        <v>171</v>
      </c>
      <c r="D27" s="177" t="s">
        <v>112</v>
      </c>
      <c r="E27" s="180">
        <f>E26+E25+E24+E23+E22+E21</f>
        <v>16</v>
      </c>
      <c r="F27" s="184">
        <v>0</v>
      </c>
      <c r="G27" s="184">
        <f>E27*F27</f>
        <v>0</v>
      </c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5"/>
      <c r="V27" s="184"/>
      <c r="W27" s="164" t="s">
        <v>149</v>
      </c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x14ac:dyDescent="0.2">
      <c r="A28" s="172" t="s">
        <v>86</v>
      </c>
      <c r="B28" s="176" t="s">
        <v>59</v>
      </c>
      <c r="C28" s="195" t="s">
        <v>60</v>
      </c>
      <c r="D28" s="178"/>
      <c r="E28" s="181"/>
      <c r="F28" s="186"/>
      <c r="G28" s="186">
        <f>SUM(G29:G36)</f>
        <v>0</v>
      </c>
      <c r="H28" s="186"/>
      <c r="I28" s="186">
        <f>SUM(I29:I36)</f>
        <v>21156</v>
      </c>
      <c r="J28" s="186"/>
      <c r="K28" s="186">
        <f>SUM(K29:K36)</f>
        <v>8675.08</v>
      </c>
      <c r="L28" s="186"/>
      <c r="M28" s="186">
        <f>SUM(M29:M36)</f>
        <v>0</v>
      </c>
      <c r="N28" s="186"/>
      <c r="O28" s="186">
        <f>SUM(O29:O36)</f>
        <v>0.17</v>
      </c>
      <c r="P28" s="186"/>
      <c r="Q28" s="186">
        <f>SUM(Q29:Q36)</f>
        <v>0.05</v>
      </c>
      <c r="R28" s="186"/>
      <c r="S28" s="186"/>
      <c r="T28" s="186"/>
      <c r="U28" s="187">
        <f>SUM(U29:U36)</f>
        <v>10.34</v>
      </c>
      <c r="V28" s="186"/>
      <c r="AG28" t="s">
        <v>87</v>
      </c>
    </row>
    <row r="29" spans="1:60" outlineLevel="1" x14ac:dyDescent="0.2">
      <c r="A29" s="165">
        <v>23</v>
      </c>
      <c r="B29" s="175" t="s">
        <v>124</v>
      </c>
      <c r="C29" s="194" t="s">
        <v>125</v>
      </c>
      <c r="D29" s="177" t="s">
        <v>90</v>
      </c>
      <c r="E29" s="180">
        <f>0.42+0.025</f>
        <v>0.44500000000000001</v>
      </c>
      <c r="F29" s="184">
        <v>0</v>
      </c>
      <c r="G29" s="184">
        <f>E29*F29</f>
        <v>0</v>
      </c>
      <c r="H29" s="184">
        <v>0</v>
      </c>
      <c r="I29" s="184">
        <f t="shared" ref="I29:I36" si="16">ROUND(E29*H29,2)</f>
        <v>0</v>
      </c>
      <c r="J29" s="184">
        <v>824</v>
      </c>
      <c r="K29" s="184">
        <f t="shared" ref="K29:K36" si="17">ROUND(E29*J29,2)</f>
        <v>366.68</v>
      </c>
      <c r="L29" s="184">
        <v>21</v>
      </c>
      <c r="M29" s="184">
        <f t="shared" ref="M29:M36" si="18">G29*(1+L29/100)</f>
        <v>0</v>
      </c>
      <c r="N29" s="184">
        <v>0</v>
      </c>
      <c r="O29" s="184">
        <f t="shared" ref="O29:O36" si="19">ROUND(E29*N29,2)</f>
        <v>0</v>
      </c>
      <c r="P29" s="184">
        <v>0</v>
      </c>
      <c r="Q29" s="184">
        <f t="shared" ref="Q29:Q36" si="20">ROUND(E29*P29,2)</f>
        <v>0</v>
      </c>
      <c r="R29" s="184" t="s">
        <v>105</v>
      </c>
      <c r="S29" s="184" t="s">
        <v>92</v>
      </c>
      <c r="T29" s="184">
        <v>3.0739999999999998</v>
      </c>
      <c r="U29" s="185">
        <f t="shared" ref="U29:U36" si="21">ROUND(E29*T29,2)</f>
        <v>1.37</v>
      </c>
      <c r="V29" s="184"/>
      <c r="W29" s="164" t="s">
        <v>149</v>
      </c>
      <c r="X29" s="164"/>
      <c r="Y29" s="164"/>
      <c r="Z29" s="164"/>
      <c r="AA29" s="164"/>
      <c r="AB29" s="164"/>
      <c r="AC29" s="164"/>
      <c r="AD29" s="164"/>
      <c r="AE29" s="164"/>
      <c r="AF29" s="164"/>
      <c r="AG29" s="164" t="s">
        <v>93</v>
      </c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 x14ac:dyDescent="0.2">
      <c r="A30" s="165">
        <v>24</v>
      </c>
      <c r="B30" s="175" t="s">
        <v>126</v>
      </c>
      <c r="C30" s="194" t="s">
        <v>127</v>
      </c>
      <c r="D30" s="177" t="s">
        <v>90</v>
      </c>
      <c r="E30" s="180">
        <f>(2*50+32*2+3+25)*0.001</f>
        <v>0.192</v>
      </c>
      <c r="F30" s="184">
        <v>0</v>
      </c>
      <c r="G30" s="184">
        <f t="shared" ref="G30:G36" si="22">E30*F30</f>
        <v>0</v>
      </c>
      <c r="H30" s="184">
        <v>0</v>
      </c>
      <c r="I30" s="184">
        <f t="shared" si="16"/>
        <v>0</v>
      </c>
      <c r="J30" s="184">
        <v>825</v>
      </c>
      <c r="K30" s="184">
        <f t="shared" si="17"/>
        <v>158.4</v>
      </c>
      <c r="L30" s="184">
        <v>21</v>
      </c>
      <c r="M30" s="184">
        <f t="shared" si="18"/>
        <v>0</v>
      </c>
      <c r="N30" s="184">
        <v>0</v>
      </c>
      <c r="O30" s="184">
        <f t="shared" si="19"/>
        <v>0</v>
      </c>
      <c r="P30" s="184">
        <v>0</v>
      </c>
      <c r="Q30" s="184">
        <f t="shared" si="20"/>
        <v>0</v>
      </c>
      <c r="R30" s="184" t="s">
        <v>105</v>
      </c>
      <c r="S30" s="184" t="s">
        <v>92</v>
      </c>
      <c r="T30" s="184">
        <v>3.0750000000000002</v>
      </c>
      <c r="U30" s="185">
        <f t="shared" si="21"/>
        <v>0.59</v>
      </c>
      <c r="V30" s="184"/>
      <c r="W30" s="164" t="s">
        <v>149</v>
      </c>
      <c r="X30" s="164"/>
      <c r="Y30" s="164"/>
      <c r="Z30" s="164"/>
      <c r="AA30" s="164"/>
      <c r="AB30" s="164"/>
      <c r="AC30" s="164"/>
      <c r="AD30" s="164"/>
      <c r="AE30" s="164"/>
      <c r="AF30" s="164"/>
      <c r="AG30" s="164" t="s">
        <v>93</v>
      </c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ht="22.5" outlineLevel="1" x14ac:dyDescent="0.2">
      <c r="A31" s="165">
        <v>25</v>
      </c>
      <c r="B31" s="175" t="s">
        <v>128</v>
      </c>
      <c r="C31" s="194" t="s">
        <v>129</v>
      </c>
      <c r="D31" s="177" t="s">
        <v>130</v>
      </c>
      <c r="E31" s="180">
        <v>3</v>
      </c>
      <c r="F31" s="184">
        <v>0</v>
      </c>
      <c r="G31" s="184">
        <f t="shared" si="22"/>
        <v>0</v>
      </c>
      <c r="H31" s="184">
        <v>0</v>
      </c>
      <c r="I31" s="184">
        <f t="shared" si="16"/>
        <v>0</v>
      </c>
      <c r="J31" s="184">
        <v>1500</v>
      </c>
      <c r="K31" s="184">
        <f t="shared" si="17"/>
        <v>4500</v>
      </c>
      <c r="L31" s="184">
        <v>21</v>
      </c>
      <c r="M31" s="184">
        <f t="shared" si="18"/>
        <v>0</v>
      </c>
      <c r="N31" s="184">
        <v>0</v>
      </c>
      <c r="O31" s="184">
        <f t="shared" si="19"/>
        <v>0</v>
      </c>
      <c r="P31" s="184">
        <v>0</v>
      </c>
      <c r="Q31" s="184">
        <f t="shared" si="20"/>
        <v>0</v>
      </c>
      <c r="R31" s="184"/>
      <c r="S31" s="184" t="s">
        <v>97</v>
      </c>
      <c r="T31" s="184">
        <v>1.008</v>
      </c>
      <c r="U31" s="185">
        <f t="shared" si="21"/>
        <v>3.02</v>
      </c>
      <c r="V31" s="184"/>
      <c r="W31" s="164" t="s">
        <v>149</v>
      </c>
      <c r="X31" s="164"/>
      <c r="Y31" s="164"/>
      <c r="Z31" s="164"/>
      <c r="AA31" s="164"/>
      <c r="AB31" s="164"/>
      <c r="AC31" s="164"/>
      <c r="AD31" s="164"/>
      <c r="AE31" s="164"/>
      <c r="AF31" s="164"/>
      <c r="AG31" s="164" t="s">
        <v>93</v>
      </c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ht="22.5" outlineLevel="1" x14ac:dyDescent="0.2">
      <c r="A32" s="165">
        <v>26</v>
      </c>
      <c r="B32" s="175" t="s">
        <v>131</v>
      </c>
      <c r="C32" s="194" t="s">
        <v>132</v>
      </c>
      <c r="D32" s="177" t="s">
        <v>130</v>
      </c>
      <c r="E32" s="180">
        <v>2</v>
      </c>
      <c r="F32" s="184">
        <v>0</v>
      </c>
      <c r="G32" s="184">
        <f t="shared" si="22"/>
        <v>0</v>
      </c>
      <c r="H32" s="184">
        <v>0</v>
      </c>
      <c r="I32" s="184">
        <f t="shared" si="16"/>
        <v>0</v>
      </c>
      <c r="J32" s="184">
        <v>1500</v>
      </c>
      <c r="K32" s="184">
        <f t="shared" si="17"/>
        <v>3000</v>
      </c>
      <c r="L32" s="184">
        <v>21</v>
      </c>
      <c r="M32" s="184">
        <f t="shared" si="18"/>
        <v>0</v>
      </c>
      <c r="N32" s="184">
        <v>0</v>
      </c>
      <c r="O32" s="184">
        <f t="shared" si="19"/>
        <v>0</v>
      </c>
      <c r="P32" s="184">
        <v>0</v>
      </c>
      <c r="Q32" s="184">
        <f t="shared" si="20"/>
        <v>0</v>
      </c>
      <c r="R32" s="184"/>
      <c r="S32" s="184" t="s">
        <v>97</v>
      </c>
      <c r="T32" s="184">
        <v>1.008</v>
      </c>
      <c r="U32" s="185">
        <f t="shared" si="21"/>
        <v>2.02</v>
      </c>
      <c r="V32" s="184"/>
      <c r="W32" s="164" t="s">
        <v>149</v>
      </c>
      <c r="X32" s="164"/>
      <c r="Y32" s="164"/>
      <c r="Z32" s="164"/>
      <c r="AA32" s="164"/>
      <c r="AB32" s="164"/>
      <c r="AC32" s="164"/>
      <c r="AD32" s="164"/>
      <c r="AE32" s="164"/>
      <c r="AF32" s="164"/>
      <c r="AG32" s="164" t="s">
        <v>93</v>
      </c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>
        <v>27</v>
      </c>
      <c r="B33" s="175" t="s">
        <v>157</v>
      </c>
      <c r="C33" s="194" t="s">
        <v>153</v>
      </c>
      <c r="D33" s="177" t="s">
        <v>112</v>
      </c>
      <c r="E33" s="180">
        <v>1</v>
      </c>
      <c r="F33" s="184">
        <v>0</v>
      </c>
      <c r="G33" s="184">
        <f t="shared" si="22"/>
        <v>0</v>
      </c>
      <c r="H33" s="184">
        <v>0</v>
      </c>
      <c r="I33" s="184">
        <f t="shared" si="16"/>
        <v>0</v>
      </c>
      <c r="J33" s="184">
        <v>650</v>
      </c>
      <c r="K33" s="184">
        <f t="shared" si="17"/>
        <v>650</v>
      </c>
      <c r="L33" s="184">
        <v>21</v>
      </c>
      <c r="M33" s="184">
        <f t="shared" si="18"/>
        <v>0</v>
      </c>
      <c r="N33" s="184">
        <v>8.0000000000000007E-5</v>
      </c>
      <c r="O33" s="184">
        <f t="shared" si="19"/>
        <v>0</v>
      </c>
      <c r="P33" s="184">
        <v>4.675E-2</v>
      </c>
      <c r="Q33" s="184">
        <f t="shared" si="20"/>
        <v>0.05</v>
      </c>
      <c r="R33" s="184"/>
      <c r="S33" s="184" t="s">
        <v>97</v>
      </c>
      <c r="T33" s="184">
        <v>0.36099999999999999</v>
      </c>
      <c r="U33" s="185">
        <f t="shared" si="21"/>
        <v>0.36</v>
      </c>
      <c r="V33" s="184"/>
      <c r="W33" s="164" t="s">
        <v>149</v>
      </c>
      <c r="X33" s="164"/>
      <c r="Y33" s="164"/>
      <c r="Z33" s="164"/>
      <c r="AA33" s="164"/>
      <c r="AB33" s="164"/>
      <c r="AC33" s="164"/>
      <c r="AD33" s="164"/>
      <c r="AE33" s="164"/>
      <c r="AF33" s="164"/>
      <c r="AG33" s="164" t="s">
        <v>93</v>
      </c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ht="22.5" outlineLevel="1" x14ac:dyDescent="0.2">
      <c r="A34" s="165">
        <v>28</v>
      </c>
      <c r="B34" s="175" t="s">
        <v>133</v>
      </c>
      <c r="C34" s="194" t="s">
        <v>163</v>
      </c>
      <c r="D34" s="177" t="s">
        <v>130</v>
      </c>
      <c r="E34" s="180">
        <v>3</v>
      </c>
      <c r="F34" s="184">
        <v>0</v>
      </c>
      <c r="G34" s="184">
        <f t="shared" si="22"/>
        <v>0</v>
      </c>
      <c r="H34" s="184">
        <v>3052</v>
      </c>
      <c r="I34" s="184">
        <f t="shared" si="16"/>
        <v>9156</v>
      </c>
      <c r="J34" s="184">
        <v>0</v>
      </c>
      <c r="K34" s="184">
        <f t="shared" si="17"/>
        <v>0</v>
      </c>
      <c r="L34" s="184">
        <v>21</v>
      </c>
      <c r="M34" s="184">
        <f t="shared" si="18"/>
        <v>0</v>
      </c>
      <c r="N34" s="184">
        <v>5.6300000000000003E-2</v>
      </c>
      <c r="O34" s="184">
        <f t="shared" si="19"/>
        <v>0.17</v>
      </c>
      <c r="P34" s="184">
        <v>0</v>
      </c>
      <c r="Q34" s="184">
        <f t="shared" si="20"/>
        <v>0</v>
      </c>
      <c r="R34" s="184"/>
      <c r="S34" s="184" t="s">
        <v>97</v>
      </c>
      <c r="T34" s="184">
        <v>0.99199999999999999</v>
      </c>
      <c r="U34" s="185">
        <f t="shared" si="21"/>
        <v>2.98</v>
      </c>
      <c r="V34" s="184"/>
      <c r="W34" s="164" t="s">
        <v>149</v>
      </c>
      <c r="X34" s="164"/>
      <c r="Y34" s="164"/>
      <c r="Z34" s="164"/>
      <c r="AA34" s="164"/>
      <c r="AB34" s="164"/>
      <c r="AC34" s="164"/>
      <c r="AD34" s="164"/>
      <c r="AE34" s="164"/>
      <c r="AF34" s="164"/>
      <c r="AG34" s="164" t="s">
        <v>100</v>
      </c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ht="22.5" outlineLevel="1" x14ac:dyDescent="0.2">
      <c r="A35" s="165">
        <v>29</v>
      </c>
      <c r="B35" s="175" t="s">
        <v>162</v>
      </c>
      <c r="C35" s="194" t="s">
        <v>152</v>
      </c>
      <c r="D35" s="177" t="s">
        <v>119</v>
      </c>
      <c r="E35" s="180">
        <v>2</v>
      </c>
      <c r="F35" s="184">
        <v>0</v>
      </c>
      <c r="G35" s="184">
        <f>E35*F35</f>
        <v>0</v>
      </c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5"/>
      <c r="V35" s="184"/>
      <c r="W35" s="164" t="s">
        <v>149</v>
      </c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ht="22.5" outlineLevel="1" x14ac:dyDescent="0.2">
      <c r="A36" s="165">
        <v>30</v>
      </c>
      <c r="B36" s="175" t="s">
        <v>134</v>
      </c>
      <c r="C36" s="194" t="s">
        <v>135</v>
      </c>
      <c r="D36" s="177" t="s">
        <v>112</v>
      </c>
      <c r="E36" s="180">
        <v>4</v>
      </c>
      <c r="F36" s="184">
        <v>0</v>
      </c>
      <c r="G36" s="184">
        <f t="shared" si="22"/>
        <v>0</v>
      </c>
      <c r="H36" s="184">
        <v>3000</v>
      </c>
      <c r="I36" s="184">
        <f t="shared" si="16"/>
        <v>12000</v>
      </c>
      <c r="J36" s="184">
        <v>0</v>
      </c>
      <c r="K36" s="184">
        <f t="shared" si="17"/>
        <v>0</v>
      </c>
      <c r="L36" s="184">
        <v>21</v>
      </c>
      <c r="M36" s="184">
        <f t="shared" si="18"/>
        <v>0</v>
      </c>
      <c r="N36" s="184">
        <v>0</v>
      </c>
      <c r="O36" s="184">
        <f t="shared" si="19"/>
        <v>0</v>
      </c>
      <c r="P36" s="184">
        <v>0</v>
      </c>
      <c r="Q36" s="184">
        <f t="shared" si="20"/>
        <v>0</v>
      </c>
      <c r="R36" s="184"/>
      <c r="S36" s="184" t="s">
        <v>97</v>
      </c>
      <c r="T36" s="184">
        <v>0</v>
      </c>
      <c r="U36" s="185">
        <f t="shared" si="21"/>
        <v>0</v>
      </c>
      <c r="V36" s="184"/>
      <c r="W36" s="164" t="s">
        <v>149</v>
      </c>
      <c r="X36" s="164"/>
      <c r="Y36" s="164"/>
      <c r="Z36" s="164"/>
      <c r="AA36" s="164"/>
      <c r="AB36" s="164"/>
      <c r="AC36" s="164"/>
      <c r="AD36" s="164"/>
      <c r="AE36" s="164"/>
      <c r="AF36" s="164"/>
      <c r="AG36" s="164" t="s">
        <v>100</v>
      </c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x14ac:dyDescent="0.2">
      <c r="A37" s="172" t="s">
        <v>86</v>
      </c>
      <c r="B37" s="176" t="s">
        <v>61</v>
      </c>
      <c r="C37" s="195" t="s">
        <v>28</v>
      </c>
      <c r="D37" s="178"/>
      <c r="E37" s="181"/>
      <c r="F37" s="186"/>
      <c r="G37" s="186">
        <f>SUM(G38:G43)</f>
        <v>0</v>
      </c>
      <c r="H37" s="186"/>
      <c r="I37" s="186">
        <f>SUM(I38:I43)</f>
        <v>9000</v>
      </c>
      <c r="J37" s="186"/>
      <c r="K37" s="186">
        <f>SUM(K38:K43)</f>
        <v>11000</v>
      </c>
      <c r="L37" s="186"/>
      <c r="M37" s="186">
        <f>SUM(M38:M43)</f>
        <v>0</v>
      </c>
      <c r="N37" s="186"/>
      <c r="O37" s="186">
        <f>SUM(O38:O43)</f>
        <v>0</v>
      </c>
      <c r="P37" s="186"/>
      <c r="Q37" s="186">
        <f>SUM(Q38:Q43)</f>
        <v>0</v>
      </c>
      <c r="R37" s="186"/>
      <c r="S37" s="186"/>
      <c r="T37" s="186"/>
      <c r="U37" s="187">
        <f>SUM(U38:U43)</f>
        <v>0</v>
      </c>
      <c r="V37" s="186"/>
      <c r="AG37" t="s">
        <v>87</v>
      </c>
    </row>
    <row r="38" spans="1:60" ht="22.5" outlineLevel="1" x14ac:dyDescent="0.2">
      <c r="A38" s="165">
        <v>31</v>
      </c>
      <c r="B38" s="175" t="s">
        <v>136</v>
      </c>
      <c r="C38" s="194" t="s">
        <v>137</v>
      </c>
      <c r="D38" s="177" t="s">
        <v>112</v>
      </c>
      <c r="E38" s="180">
        <v>1</v>
      </c>
      <c r="F38" s="184">
        <v>0</v>
      </c>
      <c r="G38" s="184">
        <f>E38*F38</f>
        <v>0</v>
      </c>
      <c r="H38" s="184">
        <v>0</v>
      </c>
      <c r="I38" s="184">
        <f>ROUND(E38*H38,2)</f>
        <v>0</v>
      </c>
      <c r="J38" s="184">
        <v>0</v>
      </c>
      <c r="K38" s="184">
        <f>ROUND(E38*J38,2)</f>
        <v>0</v>
      </c>
      <c r="L38" s="184">
        <v>21</v>
      </c>
      <c r="M38" s="184">
        <f>G38*(1+L38/100)</f>
        <v>0</v>
      </c>
      <c r="N38" s="184">
        <v>0</v>
      </c>
      <c r="O38" s="184">
        <f>ROUND(E38*N38,2)</f>
        <v>0</v>
      </c>
      <c r="P38" s="184">
        <v>0</v>
      </c>
      <c r="Q38" s="184">
        <f>ROUND(E38*P38,2)</f>
        <v>0</v>
      </c>
      <c r="R38" s="184"/>
      <c r="S38" s="184" t="s">
        <v>97</v>
      </c>
      <c r="T38" s="184">
        <v>0</v>
      </c>
      <c r="U38" s="185">
        <f>ROUND(E38*T38,2)</f>
        <v>0</v>
      </c>
      <c r="V38" s="184"/>
      <c r="W38" s="164" t="s">
        <v>149</v>
      </c>
      <c r="X38" s="164"/>
      <c r="Y38" s="164"/>
      <c r="Z38" s="164"/>
      <c r="AA38" s="164"/>
      <c r="AB38" s="164"/>
      <c r="AC38" s="164"/>
      <c r="AD38" s="164"/>
      <c r="AE38" s="164"/>
      <c r="AF38" s="164"/>
      <c r="AG38" s="164" t="s">
        <v>93</v>
      </c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 x14ac:dyDescent="0.2">
      <c r="A39" s="165">
        <v>32</v>
      </c>
      <c r="B39" s="175" t="s">
        <v>138</v>
      </c>
      <c r="C39" s="194" t="s">
        <v>139</v>
      </c>
      <c r="D39" s="177" t="s">
        <v>112</v>
      </c>
      <c r="E39" s="180">
        <v>1</v>
      </c>
      <c r="F39" s="184">
        <v>0</v>
      </c>
      <c r="G39" s="184">
        <f t="shared" ref="G39:G43" si="23">E39*F39</f>
        <v>0</v>
      </c>
      <c r="H39" s="184">
        <v>0</v>
      </c>
      <c r="I39" s="184">
        <f>ROUND(E39*H39,2)</f>
        <v>0</v>
      </c>
      <c r="J39" s="184">
        <v>8500</v>
      </c>
      <c r="K39" s="184">
        <f>ROUND(E39*J39,2)</f>
        <v>8500</v>
      </c>
      <c r="L39" s="184">
        <v>21</v>
      </c>
      <c r="M39" s="184">
        <f>G39*(1+L39/100)</f>
        <v>0</v>
      </c>
      <c r="N39" s="184">
        <v>0</v>
      </c>
      <c r="O39" s="184">
        <f>ROUND(E39*N39,2)</f>
        <v>0</v>
      </c>
      <c r="P39" s="184">
        <v>0</v>
      </c>
      <c r="Q39" s="184">
        <f>ROUND(E39*P39,2)</f>
        <v>0</v>
      </c>
      <c r="R39" s="184"/>
      <c r="S39" s="184" t="s">
        <v>97</v>
      </c>
      <c r="T39" s="184">
        <v>0</v>
      </c>
      <c r="U39" s="185">
        <f>ROUND(E39*T39,2)</f>
        <v>0</v>
      </c>
      <c r="V39" s="184"/>
      <c r="W39" s="164" t="s">
        <v>149</v>
      </c>
      <c r="X39" s="164"/>
      <c r="Y39" s="164"/>
      <c r="Z39" s="164"/>
      <c r="AA39" s="164"/>
      <c r="AB39" s="164"/>
      <c r="AC39" s="164"/>
      <c r="AD39" s="164"/>
      <c r="AE39" s="164"/>
      <c r="AF39" s="164"/>
      <c r="AG39" s="164" t="s">
        <v>93</v>
      </c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outlineLevel="1" x14ac:dyDescent="0.2">
      <c r="A40" s="165">
        <v>33</v>
      </c>
      <c r="B40" s="175" t="s">
        <v>140</v>
      </c>
      <c r="C40" s="194" t="s">
        <v>141</v>
      </c>
      <c r="D40" s="177" t="s">
        <v>112</v>
      </c>
      <c r="E40" s="180">
        <v>1</v>
      </c>
      <c r="F40" s="184">
        <v>0</v>
      </c>
      <c r="G40" s="184">
        <f t="shared" si="23"/>
        <v>0</v>
      </c>
      <c r="H40" s="184">
        <v>6500</v>
      </c>
      <c r="I40" s="184">
        <f>ROUND(E40*H40,2)</f>
        <v>6500</v>
      </c>
      <c r="J40" s="184">
        <v>0</v>
      </c>
      <c r="K40" s="184">
        <f>ROUND(E40*J40,2)</f>
        <v>0</v>
      </c>
      <c r="L40" s="184">
        <v>21</v>
      </c>
      <c r="M40" s="184">
        <f>G40*(1+L40/100)</f>
        <v>0</v>
      </c>
      <c r="N40" s="184">
        <v>0</v>
      </c>
      <c r="O40" s="184">
        <f>ROUND(E40*N40,2)</f>
        <v>0</v>
      </c>
      <c r="P40" s="184">
        <v>0</v>
      </c>
      <c r="Q40" s="184">
        <f>ROUND(E40*P40,2)</f>
        <v>0</v>
      </c>
      <c r="R40" s="184"/>
      <c r="S40" s="184" t="s">
        <v>97</v>
      </c>
      <c r="T40" s="184">
        <v>0</v>
      </c>
      <c r="U40" s="185">
        <f>ROUND(E40*T40,2)</f>
        <v>0</v>
      </c>
      <c r="V40" s="184"/>
      <c r="W40" s="164" t="s">
        <v>149</v>
      </c>
      <c r="X40" s="164"/>
      <c r="Y40" s="164"/>
      <c r="Z40" s="164"/>
      <c r="AA40" s="164"/>
      <c r="AB40" s="164"/>
      <c r="AC40" s="164"/>
      <c r="AD40" s="164"/>
      <c r="AE40" s="164"/>
      <c r="AF40" s="164"/>
      <c r="AG40" s="164" t="s">
        <v>93</v>
      </c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 x14ac:dyDescent="0.2">
      <c r="A41" s="165">
        <v>34</v>
      </c>
      <c r="B41" s="175" t="s">
        <v>113</v>
      </c>
      <c r="C41" s="194" t="s">
        <v>142</v>
      </c>
      <c r="D41" s="177" t="s">
        <v>103</v>
      </c>
      <c r="E41" s="180">
        <v>1</v>
      </c>
      <c r="F41" s="184">
        <v>0</v>
      </c>
      <c r="G41" s="184">
        <f t="shared" si="23"/>
        <v>0</v>
      </c>
      <c r="H41" s="184">
        <v>0</v>
      </c>
      <c r="I41" s="184">
        <f>ROUND(E41*H41,2)</f>
        <v>0</v>
      </c>
      <c r="J41" s="184">
        <v>2500</v>
      </c>
      <c r="K41" s="184">
        <f>ROUND(E41*J41,2)</f>
        <v>2500</v>
      </c>
      <c r="L41" s="184">
        <v>21</v>
      </c>
      <c r="M41" s="184">
        <f>G41*(1+L41/100)</f>
        <v>0</v>
      </c>
      <c r="N41" s="184">
        <v>0</v>
      </c>
      <c r="O41" s="184">
        <f>ROUND(E41*N41,2)</f>
        <v>0</v>
      </c>
      <c r="P41" s="184">
        <v>0</v>
      </c>
      <c r="Q41" s="184">
        <f>ROUND(E41*P41,2)</f>
        <v>0</v>
      </c>
      <c r="R41" s="184"/>
      <c r="S41" s="184" t="s">
        <v>97</v>
      </c>
      <c r="T41" s="184">
        <v>0</v>
      </c>
      <c r="U41" s="185">
        <f>ROUND(E41*T41,2)</f>
        <v>0</v>
      </c>
      <c r="V41" s="184"/>
      <c r="W41" s="164" t="s">
        <v>149</v>
      </c>
      <c r="X41" s="164"/>
      <c r="Y41" s="164"/>
      <c r="Z41" s="164"/>
      <c r="AA41" s="164"/>
      <c r="AB41" s="164"/>
      <c r="AC41" s="164"/>
      <c r="AD41" s="164"/>
      <c r="AE41" s="164"/>
      <c r="AF41" s="164"/>
      <c r="AG41" s="164" t="s">
        <v>93</v>
      </c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">
      <c r="A42" s="165">
        <v>35</v>
      </c>
      <c r="B42" s="175" t="s">
        <v>165</v>
      </c>
      <c r="C42" s="194" t="s">
        <v>164</v>
      </c>
      <c r="D42" s="177" t="s">
        <v>112</v>
      </c>
      <c r="E42" s="180">
        <v>1</v>
      </c>
      <c r="F42" s="184">
        <v>0</v>
      </c>
      <c r="G42" s="184">
        <f t="shared" si="23"/>
        <v>0</v>
      </c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5"/>
      <c r="V42" s="184"/>
      <c r="W42" s="164" t="s">
        <v>149</v>
      </c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88">
        <v>36</v>
      </c>
      <c r="B43" s="189" t="s">
        <v>143</v>
      </c>
      <c r="C43" s="196" t="s">
        <v>144</v>
      </c>
      <c r="D43" s="190" t="s">
        <v>145</v>
      </c>
      <c r="E43" s="191">
        <v>1</v>
      </c>
      <c r="F43" s="192">
        <v>0</v>
      </c>
      <c r="G43" s="192">
        <f t="shared" si="23"/>
        <v>0</v>
      </c>
      <c r="H43" s="192">
        <v>2500</v>
      </c>
      <c r="I43" s="192">
        <f>ROUND(E43*H43,2)</f>
        <v>2500</v>
      </c>
      <c r="J43" s="192">
        <v>0</v>
      </c>
      <c r="K43" s="192">
        <f>ROUND(E43*J43,2)</f>
        <v>0</v>
      </c>
      <c r="L43" s="192">
        <v>21</v>
      </c>
      <c r="M43" s="192">
        <f>G43*(1+L43/100)</f>
        <v>0</v>
      </c>
      <c r="N43" s="192">
        <v>0</v>
      </c>
      <c r="O43" s="192">
        <f>ROUND(E43*N43,2)</f>
        <v>0</v>
      </c>
      <c r="P43" s="192">
        <v>0</v>
      </c>
      <c r="Q43" s="192">
        <f>ROUND(E43*P43,2)</f>
        <v>0</v>
      </c>
      <c r="R43" s="192"/>
      <c r="S43" s="192" t="s">
        <v>97</v>
      </c>
      <c r="T43" s="192">
        <v>0</v>
      </c>
      <c r="U43" s="193">
        <f>ROUND(E43*T43,2)</f>
        <v>0</v>
      </c>
      <c r="V43" s="192"/>
      <c r="W43" s="164" t="s">
        <v>149</v>
      </c>
      <c r="X43" s="164"/>
      <c r="Y43" s="164"/>
      <c r="Z43" s="164"/>
      <c r="AA43" s="164"/>
      <c r="AB43" s="164"/>
      <c r="AC43" s="164"/>
      <c r="AD43" s="164"/>
      <c r="AE43" s="164"/>
      <c r="AF43" s="164"/>
      <c r="AG43" s="164" t="s">
        <v>146</v>
      </c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x14ac:dyDescent="0.2">
      <c r="A44" s="6"/>
      <c r="B44" s="7" t="s">
        <v>147</v>
      </c>
      <c r="C44" s="197" t="s">
        <v>147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AE44">
        <v>15</v>
      </c>
      <c r="AF44">
        <v>21</v>
      </c>
    </row>
    <row r="45" spans="1:60" x14ac:dyDescent="0.2">
      <c r="C45" s="198"/>
      <c r="D45" s="159"/>
      <c r="AG45" t="s">
        <v>148</v>
      </c>
    </row>
    <row r="46" spans="1:60" x14ac:dyDescent="0.2">
      <c r="D46" s="159"/>
    </row>
    <row r="47" spans="1:60" x14ac:dyDescent="0.2">
      <c r="D47" s="159"/>
    </row>
    <row r="48" spans="1:60" x14ac:dyDescent="0.2">
      <c r="D48" s="159"/>
    </row>
    <row r="49" spans="4:4" x14ac:dyDescent="0.2">
      <c r="D49" s="159"/>
    </row>
    <row r="50" spans="4:4" x14ac:dyDescent="0.2">
      <c r="D50" s="159"/>
    </row>
    <row r="51" spans="4:4" x14ac:dyDescent="0.2">
      <c r="D51" s="159"/>
    </row>
    <row r="52" spans="4:4" x14ac:dyDescent="0.2">
      <c r="D52" s="159"/>
    </row>
    <row r="53" spans="4:4" x14ac:dyDescent="0.2">
      <c r="D53" s="159"/>
    </row>
    <row r="54" spans="4:4" x14ac:dyDescent="0.2">
      <c r="D54" s="159"/>
    </row>
    <row r="55" spans="4:4" x14ac:dyDescent="0.2">
      <c r="D55" s="159"/>
    </row>
    <row r="56" spans="4:4" x14ac:dyDescent="0.2">
      <c r="D56" s="159"/>
    </row>
    <row r="57" spans="4:4" x14ac:dyDescent="0.2">
      <c r="D57" s="159"/>
    </row>
    <row r="58" spans="4:4" x14ac:dyDescent="0.2">
      <c r="D58" s="159"/>
    </row>
    <row r="59" spans="4:4" x14ac:dyDescent="0.2">
      <c r="D59" s="159"/>
    </row>
    <row r="60" spans="4:4" x14ac:dyDescent="0.2">
      <c r="D60" s="159"/>
    </row>
    <row r="61" spans="4:4" x14ac:dyDescent="0.2">
      <c r="D61" s="159"/>
    </row>
    <row r="62" spans="4:4" x14ac:dyDescent="0.2">
      <c r="D62" s="159"/>
    </row>
    <row r="63" spans="4:4" x14ac:dyDescent="0.2">
      <c r="D63" s="159"/>
    </row>
    <row r="64" spans="4:4" x14ac:dyDescent="0.2">
      <c r="D64" s="159"/>
    </row>
    <row r="65" spans="4:4" x14ac:dyDescent="0.2">
      <c r="D65" s="159"/>
    </row>
    <row r="66" spans="4:4" x14ac:dyDescent="0.2">
      <c r="D66" s="159"/>
    </row>
    <row r="67" spans="4:4" x14ac:dyDescent="0.2">
      <c r="D67" s="159"/>
    </row>
    <row r="68" spans="4:4" x14ac:dyDescent="0.2">
      <c r="D68" s="159"/>
    </row>
    <row r="69" spans="4:4" x14ac:dyDescent="0.2">
      <c r="D69" s="159"/>
    </row>
    <row r="70" spans="4:4" x14ac:dyDescent="0.2">
      <c r="D70" s="159"/>
    </row>
    <row r="71" spans="4:4" x14ac:dyDescent="0.2">
      <c r="D71" s="159"/>
    </row>
    <row r="72" spans="4:4" x14ac:dyDescent="0.2">
      <c r="D72" s="159"/>
    </row>
    <row r="73" spans="4:4" x14ac:dyDescent="0.2">
      <c r="D73" s="159"/>
    </row>
    <row r="74" spans="4:4" x14ac:dyDescent="0.2">
      <c r="D74" s="159"/>
    </row>
    <row r="75" spans="4:4" x14ac:dyDescent="0.2">
      <c r="D75" s="159"/>
    </row>
    <row r="76" spans="4:4" x14ac:dyDescent="0.2">
      <c r="D76" s="159"/>
    </row>
    <row r="77" spans="4:4" x14ac:dyDescent="0.2">
      <c r="D77" s="159"/>
    </row>
    <row r="78" spans="4:4" x14ac:dyDescent="0.2">
      <c r="D78" s="159"/>
    </row>
    <row r="79" spans="4:4" x14ac:dyDescent="0.2">
      <c r="D79" s="159"/>
    </row>
    <row r="80" spans="4:4" x14ac:dyDescent="0.2">
      <c r="D80" s="159"/>
    </row>
    <row r="81" spans="4:4" x14ac:dyDescent="0.2">
      <c r="D81" s="159"/>
    </row>
    <row r="82" spans="4:4" x14ac:dyDescent="0.2">
      <c r="D82" s="159"/>
    </row>
    <row r="83" spans="4:4" x14ac:dyDescent="0.2">
      <c r="D83" s="159"/>
    </row>
    <row r="84" spans="4:4" x14ac:dyDescent="0.2">
      <c r="D84" s="159"/>
    </row>
    <row r="85" spans="4:4" x14ac:dyDescent="0.2">
      <c r="D85" s="159"/>
    </row>
    <row r="86" spans="4:4" x14ac:dyDescent="0.2">
      <c r="D86" s="159"/>
    </row>
    <row r="87" spans="4:4" x14ac:dyDescent="0.2">
      <c r="D87" s="159"/>
    </row>
    <row r="88" spans="4:4" x14ac:dyDescent="0.2">
      <c r="D88" s="159"/>
    </row>
    <row r="89" spans="4:4" x14ac:dyDescent="0.2">
      <c r="D89" s="159"/>
    </row>
    <row r="90" spans="4:4" x14ac:dyDescent="0.2">
      <c r="D90" s="159"/>
    </row>
    <row r="91" spans="4:4" x14ac:dyDescent="0.2">
      <c r="D91" s="159"/>
    </row>
    <row r="92" spans="4:4" x14ac:dyDescent="0.2">
      <c r="D92" s="159"/>
    </row>
    <row r="93" spans="4:4" x14ac:dyDescent="0.2">
      <c r="D93" s="159"/>
    </row>
    <row r="94" spans="4:4" x14ac:dyDescent="0.2">
      <c r="D94" s="159"/>
    </row>
    <row r="95" spans="4:4" x14ac:dyDescent="0.2">
      <c r="D95" s="159"/>
    </row>
    <row r="96" spans="4:4" x14ac:dyDescent="0.2">
      <c r="D96" s="159"/>
    </row>
    <row r="97" spans="4:4" x14ac:dyDescent="0.2">
      <c r="D97" s="159"/>
    </row>
    <row r="98" spans="4:4" x14ac:dyDescent="0.2">
      <c r="D98" s="159"/>
    </row>
    <row r="99" spans="4:4" x14ac:dyDescent="0.2">
      <c r="D99" s="159"/>
    </row>
    <row r="100" spans="4:4" x14ac:dyDescent="0.2">
      <c r="D100" s="159"/>
    </row>
    <row r="101" spans="4:4" x14ac:dyDescent="0.2">
      <c r="D101" s="159"/>
    </row>
    <row r="102" spans="4:4" x14ac:dyDescent="0.2">
      <c r="D102" s="159"/>
    </row>
    <row r="103" spans="4:4" x14ac:dyDescent="0.2">
      <c r="D103" s="159"/>
    </row>
    <row r="104" spans="4:4" x14ac:dyDescent="0.2">
      <c r="D104" s="159"/>
    </row>
    <row r="105" spans="4:4" x14ac:dyDescent="0.2">
      <c r="D105" s="159"/>
    </row>
    <row r="106" spans="4:4" x14ac:dyDescent="0.2">
      <c r="D106" s="159"/>
    </row>
    <row r="107" spans="4:4" x14ac:dyDescent="0.2">
      <c r="D107" s="159"/>
    </row>
    <row r="108" spans="4:4" x14ac:dyDescent="0.2">
      <c r="D108" s="159"/>
    </row>
    <row r="109" spans="4:4" x14ac:dyDescent="0.2">
      <c r="D109" s="159"/>
    </row>
    <row r="110" spans="4:4" x14ac:dyDescent="0.2">
      <c r="D110" s="159"/>
    </row>
    <row r="111" spans="4:4" x14ac:dyDescent="0.2">
      <c r="D111" s="159"/>
    </row>
    <row r="112" spans="4:4" x14ac:dyDescent="0.2">
      <c r="D112" s="159"/>
    </row>
    <row r="113" spans="4:4" x14ac:dyDescent="0.2">
      <c r="D113" s="159"/>
    </row>
    <row r="114" spans="4:4" x14ac:dyDescent="0.2">
      <c r="D114" s="159"/>
    </row>
    <row r="115" spans="4:4" x14ac:dyDescent="0.2">
      <c r="D115" s="159"/>
    </row>
    <row r="116" spans="4:4" x14ac:dyDescent="0.2">
      <c r="D116" s="159"/>
    </row>
    <row r="117" spans="4:4" x14ac:dyDescent="0.2">
      <c r="D117" s="159"/>
    </row>
    <row r="118" spans="4:4" x14ac:dyDescent="0.2">
      <c r="D118" s="159"/>
    </row>
    <row r="119" spans="4:4" x14ac:dyDescent="0.2">
      <c r="D119" s="159"/>
    </row>
    <row r="120" spans="4:4" x14ac:dyDescent="0.2">
      <c r="D120" s="159"/>
    </row>
    <row r="121" spans="4:4" x14ac:dyDescent="0.2">
      <c r="D121" s="159"/>
    </row>
    <row r="122" spans="4:4" x14ac:dyDescent="0.2">
      <c r="D122" s="159"/>
    </row>
    <row r="123" spans="4:4" x14ac:dyDescent="0.2">
      <c r="D123" s="159"/>
    </row>
    <row r="124" spans="4:4" x14ac:dyDescent="0.2">
      <c r="D124" s="159"/>
    </row>
    <row r="125" spans="4:4" x14ac:dyDescent="0.2">
      <c r="D125" s="159"/>
    </row>
    <row r="126" spans="4:4" x14ac:dyDescent="0.2">
      <c r="D126" s="159"/>
    </row>
    <row r="127" spans="4:4" x14ac:dyDescent="0.2">
      <c r="D127" s="159"/>
    </row>
    <row r="128" spans="4:4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</dc:creator>
  <cp:lastModifiedBy>JackobD</cp:lastModifiedBy>
  <cp:lastPrinted>2016-09-26T10:10:36Z</cp:lastPrinted>
  <dcterms:created xsi:type="dcterms:W3CDTF">2009-04-08T07:15:50Z</dcterms:created>
  <dcterms:modified xsi:type="dcterms:W3CDTF">2017-05-31T05:32:31Z</dcterms:modified>
</cp:coreProperties>
</file>