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85" windowWidth="27495" windowHeight="10425"/>
  </bookViews>
  <sheets>
    <sheet name="Rekapitulace stavby" sheetId="1" r:id="rId1"/>
    <sheet name="01 - Výtlačný řad" sheetId="2" r:id="rId2"/>
    <sheet name="02 - Suchovod" sheetId="3" r:id="rId3"/>
    <sheet name="VRN - Vedlejší náklady st..." sheetId="4" r:id="rId4"/>
  </sheets>
  <definedNames>
    <definedName name="_xlnm._FilterDatabase" localSheetId="1" hidden="1">'01 - Výtlačný řad'!$C$85:$K$312</definedName>
    <definedName name="_xlnm._FilterDatabase" localSheetId="2" hidden="1">'02 - Suchovod'!$C$81:$K$134</definedName>
    <definedName name="_xlnm._FilterDatabase" localSheetId="3" hidden="1">'VRN - Vedlejší náklady st...'!$C$83:$K$111</definedName>
    <definedName name="_xlnm.Print_Titles" localSheetId="1">'01 - Výtlačný řad'!$85:$85</definedName>
    <definedName name="_xlnm.Print_Titles" localSheetId="2">'02 - Suchovod'!$81:$81</definedName>
    <definedName name="_xlnm.Print_Titles" localSheetId="0">'Rekapitulace stavby'!$52:$52</definedName>
    <definedName name="_xlnm.Print_Titles" localSheetId="3">'VRN - Vedlejší náklady st...'!$83:$83</definedName>
    <definedName name="_xlnm.Print_Area" localSheetId="1">'01 - Výtlačný řad'!$C$4:$J$39,'01 - Výtlačný řad'!$C$45:$J$67,'01 - Výtlačný řad'!$C$73:$K$312</definedName>
    <definedName name="_xlnm.Print_Area" localSheetId="2">'02 - Suchovod'!$C$4:$J$39,'02 - Suchovod'!$C$45:$J$63,'02 - Suchovod'!$C$69:$K$134</definedName>
    <definedName name="_xlnm.Print_Area" localSheetId="0">'Rekapitulace stavby'!$D$4:$AO$36,'Rekapitulace stavby'!$C$42:$AQ$58</definedName>
    <definedName name="_xlnm.Print_Area" localSheetId="3">'VRN - Vedlejší náklady st...'!$C$4:$J$39,'VRN - Vedlejší náklady st...'!$C$45:$J$65,'VRN - Vedlejší náklady st...'!$C$71:$K$111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/>
  <c r="BI109" i="4"/>
  <c r="BH109" i="4"/>
  <c r="BG109" i="4"/>
  <c r="BF109" i="4"/>
  <c r="T109" i="4"/>
  <c r="T108" i="4"/>
  <c r="R109" i="4"/>
  <c r="R108" i="4"/>
  <c r="P109" i="4"/>
  <c r="P108" i="4"/>
  <c r="BK109" i="4"/>
  <c r="BK108" i="4" s="1"/>
  <c r="J108" i="4" s="1"/>
  <c r="J64" i="4" s="1"/>
  <c r="J109" i="4"/>
  <c r="BE109" i="4"/>
  <c r="BI105" i="4"/>
  <c r="BH105" i="4"/>
  <c r="BG105" i="4"/>
  <c r="BF105" i="4"/>
  <c r="T105" i="4"/>
  <c r="T104" i="4"/>
  <c r="R105" i="4"/>
  <c r="R104" i="4" s="1"/>
  <c r="P105" i="4"/>
  <c r="P104" i="4"/>
  <c r="BK105" i="4"/>
  <c r="BK104" i="4" s="1"/>
  <c r="J104" i="4" s="1"/>
  <c r="J63" i="4" s="1"/>
  <c r="J105" i="4"/>
  <c r="BE105" i="4"/>
  <c r="BI100" i="4"/>
  <c r="BH100" i="4"/>
  <c r="BG100" i="4"/>
  <c r="BF100" i="4"/>
  <c r="T100" i="4"/>
  <c r="T99" i="4"/>
  <c r="R100" i="4"/>
  <c r="R99" i="4" s="1"/>
  <c r="R85" i="4" s="1"/>
  <c r="R84" i="4" s="1"/>
  <c r="P100" i="4"/>
  <c r="P99" i="4"/>
  <c r="BK100" i="4"/>
  <c r="BK99" i="4" s="1"/>
  <c r="J99" i="4" s="1"/>
  <c r="J62" i="4" s="1"/>
  <c r="J100" i="4"/>
  <c r="BE100" i="4"/>
  <c r="BI93" i="4"/>
  <c r="BH93" i="4"/>
  <c r="BG93" i="4"/>
  <c r="BF93" i="4"/>
  <c r="T93" i="4"/>
  <c r="R93" i="4"/>
  <c r="P93" i="4"/>
  <c r="BK93" i="4"/>
  <c r="J93" i="4"/>
  <c r="BE93" i="4"/>
  <c r="BI91" i="4"/>
  <c r="BH91" i="4"/>
  <c r="BG91" i="4"/>
  <c r="BF91" i="4"/>
  <c r="T91" i="4"/>
  <c r="T86" i="4" s="1"/>
  <c r="T85" i="4" s="1"/>
  <c r="T84" i="4" s="1"/>
  <c r="R91" i="4"/>
  <c r="P91" i="4"/>
  <c r="BK91" i="4"/>
  <c r="J91" i="4"/>
  <c r="BE91" i="4" s="1"/>
  <c r="J33" i="4" s="1"/>
  <c r="AV57" i="1" s="1"/>
  <c r="AT57" i="1" s="1"/>
  <c r="BI89" i="4"/>
  <c r="BH89" i="4"/>
  <c r="BG89" i="4"/>
  <c r="F35" i="4" s="1"/>
  <c r="BB57" i="1" s="1"/>
  <c r="BF89" i="4"/>
  <c r="T89" i="4"/>
  <c r="R89" i="4"/>
  <c r="P89" i="4"/>
  <c r="P86" i="4" s="1"/>
  <c r="P85" i="4" s="1"/>
  <c r="P84" i="4" s="1"/>
  <c r="AU57" i="1" s="1"/>
  <c r="BK89" i="4"/>
  <c r="J89" i="4"/>
  <c r="BE89" i="4"/>
  <c r="BI87" i="4"/>
  <c r="F37" i="4" s="1"/>
  <c r="BD57" i="1" s="1"/>
  <c r="BH87" i="4"/>
  <c r="F36" i="4"/>
  <c r="BC57" i="1" s="1"/>
  <c r="BG87" i="4"/>
  <c r="BF87" i="4"/>
  <c r="J34" i="4" s="1"/>
  <c r="AW57" i="1" s="1"/>
  <c r="F34" i="4"/>
  <c r="BA57" i="1" s="1"/>
  <c r="T87" i="4"/>
  <c r="R87" i="4"/>
  <c r="R86" i="4"/>
  <c r="P87" i="4"/>
  <c r="BK87" i="4"/>
  <c r="BK86" i="4"/>
  <c r="J86" i="4" s="1"/>
  <c r="J61" i="4" s="1"/>
  <c r="J87" i="4"/>
  <c r="BE87" i="4"/>
  <c r="F33" i="4" s="1"/>
  <c r="AZ57" i="1" s="1"/>
  <c r="F78" i="4"/>
  <c r="E76" i="4"/>
  <c r="F52" i="4"/>
  <c r="E50" i="4"/>
  <c r="J24" i="4"/>
  <c r="E24" i="4"/>
  <c r="J55" i="4" s="1"/>
  <c r="J81" i="4"/>
  <c r="J23" i="4"/>
  <c r="J21" i="4"/>
  <c r="E21" i="4"/>
  <c r="J80" i="4" s="1"/>
  <c r="J20" i="4"/>
  <c r="J18" i="4"/>
  <c r="E18" i="4"/>
  <c r="F81" i="4"/>
  <c r="F55" i="4"/>
  <c r="J17" i="4"/>
  <c r="J15" i="4"/>
  <c r="E15" i="4"/>
  <c r="F80" i="4"/>
  <c r="F54" i="4"/>
  <c r="J14" i="4"/>
  <c r="J12" i="4"/>
  <c r="J78" i="4"/>
  <c r="J52" i="4"/>
  <c r="E7" i="4"/>
  <c r="E74" i="4"/>
  <c r="E48" i="4"/>
  <c r="J37" i="3"/>
  <c r="J36" i="3"/>
  <c r="AY56" i="1"/>
  <c r="J35" i="3"/>
  <c r="AX56" i="1"/>
  <c r="BI133" i="3"/>
  <c r="BH133" i="3"/>
  <c r="BG133" i="3"/>
  <c r="BF133" i="3"/>
  <c r="T133" i="3"/>
  <c r="T132" i="3"/>
  <c r="R133" i="3"/>
  <c r="R132" i="3"/>
  <c r="P133" i="3"/>
  <c r="P132" i="3"/>
  <c r="BK133" i="3"/>
  <c r="BK132" i="3"/>
  <c r="J132" i="3" s="1"/>
  <c r="J62" i="3" s="1"/>
  <c r="J133" i="3"/>
  <c r="BE133" i="3"/>
  <c r="BI129" i="3"/>
  <c r="BH129" i="3"/>
  <c r="BG129" i="3"/>
  <c r="BF129" i="3"/>
  <c r="T129" i="3"/>
  <c r="R129" i="3"/>
  <c r="P129" i="3"/>
  <c r="BK129" i="3"/>
  <c r="J129" i="3"/>
  <c r="BE129" i="3"/>
  <c r="BI126" i="3"/>
  <c r="BH126" i="3"/>
  <c r="BG126" i="3"/>
  <c r="BF126" i="3"/>
  <c r="T126" i="3"/>
  <c r="R126" i="3"/>
  <c r="P126" i="3"/>
  <c r="BK126" i="3"/>
  <c r="J126" i="3"/>
  <c r="BE126" i="3"/>
  <c r="BI121" i="3"/>
  <c r="BH121" i="3"/>
  <c r="BG121" i="3"/>
  <c r="BF121" i="3"/>
  <c r="T121" i="3"/>
  <c r="R121" i="3"/>
  <c r="P121" i="3"/>
  <c r="BK121" i="3"/>
  <c r="J121" i="3"/>
  <c r="BE121" i="3"/>
  <c r="BI117" i="3"/>
  <c r="BH117" i="3"/>
  <c r="BG117" i="3"/>
  <c r="BF117" i="3"/>
  <c r="T117" i="3"/>
  <c r="R117" i="3"/>
  <c r="P117" i="3"/>
  <c r="BK117" i="3"/>
  <c r="J117" i="3"/>
  <c r="BE117" i="3"/>
  <c r="BI114" i="3"/>
  <c r="BH114" i="3"/>
  <c r="BG114" i="3"/>
  <c r="BF114" i="3"/>
  <c r="T114" i="3"/>
  <c r="R114" i="3"/>
  <c r="P114" i="3"/>
  <c r="BK114" i="3"/>
  <c r="J114" i="3"/>
  <c r="BE114" i="3"/>
  <c r="BI111" i="3"/>
  <c r="BH111" i="3"/>
  <c r="BG111" i="3"/>
  <c r="BF111" i="3"/>
  <c r="T111" i="3"/>
  <c r="R111" i="3"/>
  <c r="P111" i="3"/>
  <c r="BK111" i="3"/>
  <c r="J111" i="3"/>
  <c r="BE111" i="3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R107" i="3"/>
  <c r="P107" i="3"/>
  <c r="BK107" i="3"/>
  <c r="J107" i="3"/>
  <c r="BE107" i="3"/>
  <c r="BI103" i="3"/>
  <c r="BH103" i="3"/>
  <c r="BG103" i="3"/>
  <c r="BF103" i="3"/>
  <c r="T103" i="3"/>
  <c r="R103" i="3"/>
  <c r="P103" i="3"/>
  <c r="BK103" i="3"/>
  <c r="J103" i="3"/>
  <c r="BE103" i="3"/>
  <c r="BI100" i="3"/>
  <c r="BH100" i="3"/>
  <c r="BG100" i="3"/>
  <c r="BF100" i="3"/>
  <c r="T100" i="3"/>
  <c r="R100" i="3"/>
  <c r="P100" i="3"/>
  <c r="BK100" i="3"/>
  <c r="J100" i="3"/>
  <c r="BE100" i="3"/>
  <c r="BI97" i="3"/>
  <c r="BH97" i="3"/>
  <c r="BG97" i="3"/>
  <c r="BF97" i="3"/>
  <c r="T97" i="3"/>
  <c r="R97" i="3"/>
  <c r="P97" i="3"/>
  <c r="BK97" i="3"/>
  <c r="J97" i="3"/>
  <c r="BE97" i="3"/>
  <c r="BI94" i="3"/>
  <c r="BH94" i="3"/>
  <c r="BG94" i="3"/>
  <c r="BF94" i="3"/>
  <c r="T94" i="3"/>
  <c r="R94" i="3"/>
  <c r="P94" i="3"/>
  <c r="BK94" i="3"/>
  <c r="J94" i="3"/>
  <c r="BE94" i="3"/>
  <c r="BI91" i="3"/>
  <c r="BH91" i="3"/>
  <c r="BG91" i="3"/>
  <c r="BF91" i="3"/>
  <c r="T91" i="3"/>
  <c r="R91" i="3"/>
  <c r="P91" i="3"/>
  <c r="BK91" i="3"/>
  <c r="J91" i="3"/>
  <c r="BE91" i="3"/>
  <c r="BI88" i="3"/>
  <c r="BH88" i="3"/>
  <c r="BG88" i="3"/>
  <c r="BF88" i="3"/>
  <c r="T88" i="3"/>
  <c r="R88" i="3"/>
  <c r="P88" i="3"/>
  <c r="BK88" i="3"/>
  <c r="J88" i="3"/>
  <c r="BE88" i="3"/>
  <c r="BI85" i="3"/>
  <c r="F37" i="3"/>
  <c r="BD56" i="1" s="1"/>
  <c r="BH85" i="3"/>
  <c r="F36" i="3" s="1"/>
  <c r="BC56" i="1" s="1"/>
  <c r="BG85" i="3"/>
  <c r="F35" i="3"/>
  <c r="BB56" i="1" s="1"/>
  <c r="BF85" i="3"/>
  <c r="F34" i="3" s="1"/>
  <c r="BA56" i="1" s="1"/>
  <c r="T85" i="3"/>
  <c r="T84" i="3"/>
  <c r="T83" i="3" s="1"/>
  <c r="T82" i="3" s="1"/>
  <c r="R85" i="3"/>
  <c r="R84" i="3"/>
  <c r="R83" i="3" s="1"/>
  <c r="R82" i="3" s="1"/>
  <c r="P85" i="3"/>
  <c r="P84" i="3"/>
  <c r="P83" i="3" s="1"/>
  <c r="P82" i="3" s="1"/>
  <c r="AU56" i="1" s="1"/>
  <c r="BK85" i="3"/>
  <c r="BK84" i="3" s="1"/>
  <c r="J85" i="3"/>
  <c r="BE85" i="3" s="1"/>
  <c r="F76" i="3"/>
  <c r="E74" i="3"/>
  <c r="F52" i="3"/>
  <c r="E50" i="3"/>
  <c r="J24" i="3"/>
  <c r="E24" i="3"/>
  <c r="J79" i="3" s="1"/>
  <c r="J23" i="3"/>
  <c r="J21" i="3"/>
  <c r="E21" i="3"/>
  <c r="J54" i="3" s="1"/>
  <c r="J78" i="3"/>
  <c r="J20" i="3"/>
  <c r="J18" i="3"/>
  <c r="E18" i="3"/>
  <c r="F79" i="3" s="1"/>
  <c r="F55" i="3"/>
  <c r="J17" i="3"/>
  <c r="J15" i="3"/>
  <c r="E15" i="3"/>
  <c r="F78" i="3"/>
  <c r="F54" i="3"/>
  <c r="J14" i="3"/>
  <c r="J12" i="3"/>
  <c r="J76" i="3"/>
  <c r="J52" i="3"/>
  <c r="E7" i="3"/>
  <c r="E72" i="3" s="1"/>
  <c r="E48" i="3"/>
  <c r="J37" i="2"/>
  <c r="J36" i="2"/>
  <c r="AY55" i="1" s="1"/>
  <c r="J35" i="2"/>
  <c r="AX55" i="1" s="1"/>
  <c r="BI311" i="2"/>
  <c r="BH311" i="2"/>
  <c r="BG311" i="2"/>
  <c r="BF311" i="2"/>
  <c r="T311" i="2"/>
  <c r="R311" i="2"/>
  <c r="P311" i="2"/>
  <c r="BK311" i="2"/>
  <c r="J311" i="2"/>
  <c r="BE311" i="2" s="1"/>
  <c r="BI309" i="2"/>
  <c r="BH309" i="2"/>
  <c r="BG309" i="2"/>
  <c r="BF309" i="2"/>
  <c r="T309" i="2"/>
  <c r="R309" i="2"/>
  <c r="P309" i="2"/>
  <c r="BK309" i="2"/>
  <c r="J309" i="2"/>
  <c r="BE309" i="2" s="1"/>
  <c r="BI307" i="2"/>
  <c r="BH307" i="2"/>
  <c r="BG307" i="2"/>
  <c r="BF307" i="2"/>
  <c r="T307" i="2"/>
  <c r="T306" i="2" s="1"/>
  <c r="R307" i="2"/>
  <c r="R306" i="2" s="1"/>
  <c r="P307" i="2"/>
  <c r="P306" i="2" s="1"/>
  <c r="BK307" i="2"/>
  <c r="BK306" i="2" s="1"/>
  <c r="J306" i="2" s="1"/>
  <c r="J66" i="2" s="1"/>
  <c r="J307" i="2"/>
  <c r="BE307" i="2"/>
  <c r="BI304" i="2"/>
  <c r="BH304" i="2"/>
  <c r="BG304" i="2"/>
  <c r="BF304" i="2"/>
  <c r="T304" i="2"/>
  <c r="T303" i="2" s="1"/>
  <c r="R304" i="2"/>
  <c r="R303" i="2" s="1"/>
  <c r="P304" i="2"/>
  <c r="P303" i="2" s="1"/>
  <c r="BK304" i="2"/>
  <c r="BK303" i="2" s="1"/>
  <c r="J303" i="2" s="1"/>
  <c r="J65" i="2" s="1"/>
  <c r="J304" i="2"/>
  <c r="BE304" i="2"/>
  <c r="BI300" i="2"/>
  <c r="BH300" i="2"/>
  <c r="BG300" i="2"/>
  <c r="BF300" i="2"/>
  <c r="T300" i="2"/>
  <c r="R300" i="2"/>
  <c r="P300" i="2"/>
  <c r="BK300" i="2"/>
  <c r="J300" i="2"/>
  <c r="BE300" i="2" s="1"/>
  <c r="BI297" i="2"/>
  <c r="BH297" i="2"/>
  <c r="BG297" i="2"/>
  <c r="BF297" i="2"/>
  <c r="T297" i="2"/>
  <c r="R297" i="2"/>
  <c r="P297" i="2"/>
  <c r="BK297" i="2"/>
  <c r="J297" i="2"/>
  <c r="BE297" i="2" s="1"/>
  <c r="BI294" i="2"/>
  <c r="BH294" i="2"/>
  <c r="BG294" i="2"/>
  <c r="BF294" i="2"/>
  <c r="T294" i="2"/>
  <c r="R294" i="2"/>
  <c r="P294" i="2"/>
  <c r="BK294" i="2"/>
  <c r="J294" i="2"/>
  <c r="BE294" i="2"/>
  <c r="BI291" i="2"/>
  <c r="BH291" i="2"/>
  <c r="BG291" i="2"/>
  <c r="BF291" i="2"/>
  <c r="T291" i="2"/>
  <c r="R291" i="2"/>
  <c r="P291" i="2"/>
  <c r="BK291" i="2"/>
  <c r="J291" i="2"/>
  <c r="BE291" i="2" s="1"/>
  <c r="BI288" i="2"/>
  <c r="BH288" i="2"/>
  <c r="BG288" i="2"/>
  <c r="BF288" i="2"/>
  <c r="T288" i="2"/>
  <c r="R288" i="2"/>
  <c r="P288" i="2"/>
  <c r="BK288" i="2"/>
  <c r="J288" i="2"/>
  <c r="BE288" i="2"/>
  <c r="BI285" i="2"/>
  <c r="BH285" i="2"/>
  <c r="BG285" i="2"/>
  <c r="BF285" i="2"/>
  <c r="T285" i="2"/>
  <c r="R285" i="2"/>
  <c r="P285" i="2"/>
  <c r="BK285" i="2"/>
  <c r="J285" i="2"/>
  <c r="BE285" i="2" s="1"/>
  <c r="BI282" i="2"/>
  <c r="BH282" i="2"/>
  <c r="BG282" i="2"/>
  <c r="BF282" i="2"/>
  <c r="T282" i="2"/>
  <c r="R282" i="2"/>
  <c r="P282" i="2"/>
  <c r="BK282" i="2"/>
  <c r="J282" i="2"/>
  <c r="BE282" i="2"/>
  <c r="BI279" i="2"/>
  <c r="BH279" i="2"/>
  <c r="BG279" i="2"/>
  <c r="BF279" i="2"/>
  <c r="T279" i="2"/>
  <c r="R279" i="2"/>
  <c r="P279" i="2"/>
  <c r="BK279" i="2"/>
  <c r="J279" i="2"/>
  <c r="BE279" i="2" s="1"/>
  <c r="BI276" i="2"/>
  <c r="BH276" i="2"/>
  <c r="BG276" i="2"/>
  <c r="BF276" i="2"/>
  <c r="T276" i="2"/>
  <c r="R276" i="2"/>
  <c r="P276" i="2"/>
  <c r="BK276" i="2"/>
  <c r="J276" i="2"/>
  <c r="BE276" i="2"/>
  <c r="BI273" i="2"/>
  <c r="BH273" i="2"/>
  <c r="BG273" i="2"/>
  <c r="BF273" i="2"/>
  <c r="T273" i="2"/>
  <c r="R273" i="2"/>
  <c r="P273" i="2"/>
  <c r="BK273" i="2"/>
  <c r="J273" i="2"/>
  <c r="BE273" i="2"/>
  <c r="BI270" i="2"/>
  <c r="BH270" i="2"/>
  <c r="BG270" i="2"/>
  <c r="BF270" i="2"/>
  <c r="T270" i="2"/>
  <c r="R270" i="2"/>
  <c r="P270" i="2"/>
  <c r="BK270" i="2"/>
  <c r="J270" i="2"/>
  <c r="BE270" i="2"/>
  <c r="BI267" i="2"/>
  <c r="BH267" i="2"/>
  <c r="BG267" i="2"/>
  <c r="BF267" i="2"/>
  <c r="T267" i="2"/>
  <c r="R267" i="2"/>
  <c r="P267" i="2"/>
  <c r="BK267" i="2"/>
  <c r="J267" i="2"/>
  <c r="BE267" i="2"/>
  <c r="BI264" i="2"/>
  <c r="BH264" i="2"/>
  <c r="BG264" i="2"/>
  <c r="BF264" i="2"/>
  <c r="T264" i="2"/>
  <c r="R264" i="2"/>
  <c r="P264" i="2"/>
  <c r="BK264" i="2"/>
  <c r="J264" i="2"/>
  <c r="BE264" i="2"/>
  <c r="BI260" i="2"/>
  <c r="BH260" i="2"/>
  <c r="BG260" i="2"/>
  <c r="BF260" i="2"/>
  <c r="T260" i="2"/>
  <c r="R260" i="2"/>
  <c r="P260" i="2"/>
  <c r="BK260" i="2"/>
  <c r="J260" i="2"/>
  <c r="BE260" i="2"/>
  <c r="BI257" i="2"/>
  <c r="BH257" i="2"/>
  <c r="BG257" i="2"/>
  <c r="BF257" i="2"/>
  <c r="T257" i="2"/>
  <c r="R257" i="2"/>
  <c r="P257" i="2"/>
  <c r="BK257" i="2"/>
  <c r="J257" i="2"/>
  <c r="BE257" i="2"/>
  <c r="BI254" i="2"/>
  <c r="BH254" i="2"/>
  <c r="BG254" i="2"/>
  <c r="BF254" i="2"/>
  <c r="T254" i="2"/>
  <c r="R254" i="2"/>
  <c r="P254" i="2"/>
  <c r="BK254" i="2"/>
  <c r="J254" i="2"/>
  <c r="BE254" i="2"/>
  <c r="BI251" i="2"/>
  <c r="BH251" i="2"/>
  <c r="BG251" i="2"/>
  <c r="BF251" i="2"/>
  <c r="T251" i="2"/>
  <c r="R251" i="2"/>
  <c r="P251" i="2"/>
  <c r="BK251" i="2"/>
  <c r="J251" i="2"/>
  <c r="BE251" i="2"/>
  <c r="BI248" i="2"/>
  <c r="BH248" i="2"/>
  <c r="BG248" i="2"/>
  <c r="BF248" i="2"/>
  <c r="T248" i="2"/>
  <c r="R248" i="2"/>
  <c r="P248" i="2"/>
  <c r="BK248" i="2"/>
  <c r="J248" i="2"/>
  <c r="BE248" i="2"/>
  <c r="BI245" i="2"/>
  <c r="BH245" i="2"/>
  <c r="BG245" i="2"/>
  <c r="BF245" i="2"/>
  <c r="T245" i="2"/>
  <c r="R245" i="2"/>
  <c r="P245" i="2"/>
  <c r="BK245" i="2"/>
  <c r="J245" i="2"/>
  <c r="BE245" i="2"/>
  <c r="BI242" i="2"/>
  <c r="BH242" i="2"/>
  <c r="BG242" i="2"/>
  <c r="BF242" i="2"/>
  <c r="T242" i="2"/>
  <c r="R242" i="2"/>
  <c r="P242" i="2"/>
  <c r="BK242" i="2"/>
  <c r="J242" i="2"/>
  <c r="BE242" i="2"/>
  <c r="BI239" i="2"/>
  <c r="BH239" i="2"/>
  <c r="BG239" i="2"/>
  <c r="BF239" i="2"/>
  <c r="T239" i="2"/>
  <c r="R239" i="2"/>
  <c r="P239" i="2"/>
  <c r="BK239" i="2"/>
  <c r="J239" i="2"/>
  <c r="BE239" i="2"/>
  <c r="BI236" i="2"/>
  <c r="BH236" i="2"/>
  <c r="BG236" i="2"/>
  <c r="BF236" i="2"/>
  <c r="T236" i="2"/>
  <c r="R236" i="2"/>
  <c r="P236" i="2"/>
  <c r="BK236" i="2"/>
  <c r="J236" i="2"/>
  <c r="BE236" i="2"/>
  <c r="BI233" i="2"/>
  <c r="BH233" i="2"/>
  <c r="BG233" i="2"/>
  <c r="BF233" i="2"/>
  <c r="T233" i="2"/>
  <c r="R233" i="2"/>
  <c r="P233" i="2"/>
  <c r="BK233" i="2"/>
  <c r="J233" i="2"/>
  <c r="BE233" i="2"/>
  <c r="BI230" i="2"/>
  <c r="BH230" i="2"/>
  <c r="BG230" i="2"/>
  <c r="BF230" i="2"/>
  <c r="T230" i="2"/>
  <c r="R230" i="2"/>
  <c r="P230" i="2"/>
  <c r="BK230" i="2"/>
  <c r="J230" i="2"/>
  <c r="BE230" i="2"/>
  <c r="BI227" i="2"/>
  <c r="BH227" i="2"/>
  <c r="BG227" i="2"/>
  <c r="BF227" i="2"/>
  <c r="T227" i="2"/>
  <c r="R227" i="2"/>
  <c r="P227" i="2"/>
  <c r="BK227" i="2"/>
  <c r="J227" i="2"/>
  <c r="BE227" i="2"/>
  <c r="BI225" i="2"/>
  <c r="BH225" i="2"/>
  <c r="BG225" i="2"/>
  <c r="BF225" i="2"/>
  <c r="T225" i="2"/>
  <c r="R225" i="2"/>
  <c r="P225" i="2"/>
  <c r="BK225" i="2"/>
  <c r="J225" i="2"/>
  <c r="BE225" i="2"/>
  <c r="BI221" i="2"/>
  <c r="BH221" i="2"/>
  <c r="BG221" i="2"/>
  <c r="BF221" i="2"/>
  <c r="T221" i="2"/>
  <c r="R221" i="2"/>
  <c r="P221" i="2"/>
  <c r="BK221" i="2"/>
  <c r="J221" i="2"/>
  <c r="BE221" i="2"/>
  <c r="BI218" i="2"/>
  <c r="BH218" i="2"/>
  <c r="BG218" i="2"/>
  <c r="BF218" i="2"/>
  <c r="T218" i="2"/>
  <c r="R218" i="2"/>
  <c r="P218" i="2"/>
  <c r="BK218" i="2"/>
  <c r="J218" i="2"/>
  <c r="BE218" i="2"/>
  <c r="BI214" i="2"/>
  <c r="BH214" i="2"/>
  <c r="BG214" i="2"/>
  <c r="BF214" i="2"/>
  <c r="T214" i="2"/>
  <c r="R214" i="2"/>
  <c r="P214" i="2"/>
  <c r="BK214" i="2"/>
  <c r="J214" i="2"/>
  <c r="BE214" i="2"/>
  <c r="BI210" i="2"/>
  <c r="BH210" i="2"/>
  <c r="BG210" i="2"/>
  <c r="BF210" i="2"/>
  <c r="T210" i="2"/>
  <c r="T209" i="2"/>
  <c r="R210" i="2"/>
  <c r="R209" i="2"/>
  <c r="P210" i="2"/>
  <c r="P209" i="2"/>
  <c r="BK210" i="2"/>
  <c r="BK209" i="2"/>
  <c r="J209" i="2" s="1"/>
  <c r="J64" i="2" s="1"/>
  <c r="J210" i="2"/>
  <c r="BE210" i="2" s="1"/>
  <c r="BI205" i="2"/>
  <c r="BH205" i="2"/>
  <c r="BG205" i="2"/>
  <c r="BF205" i="2"/>
  <c r="T205" i="2"/>
  <c r="R205" i="2"/>
  <c r="P205" i="2"/>
  <c r="BK205" i="2"/>
  <c r="J205" i="2"/>
  <c r="BE205" i="2"/>
  <c r="BI203" i="2"/>
  <c r="BH203" i="2"/>
  <c r="BG203" i="2"/>
  <c r="BF203" i="2"/>
  <c r="T203" i="2"/>
  <c r="R203" i="2"/>
  <c r="P203" i="2"/>
  <c r="BK203" i="2"/>
  <c r="J203" i="2"/>
  <c r="BE203" i="2"/>
  <c r="BI199" i="2"/>
  <c r="BH199" i="2"/>
  <c r="BG199" i="2"/>
  <c r="BF199" i="2"/>
  <c r="T199" i="2"/>
  <c r="R199" i="2"/>
  <c r="P199" i="2"/>
  <c r="BK199" i="2"/>
  <c r="J199" i="2"/>
  <c r="BE199" i="2"/>
  <c r="BI196" i="2"/>
  <c r="BH196" i="2"/>
  <c r="BG196" i="2"/>
  <c r="BF196" i="2"/>
  <c r="T196" i="2"/>
  <c r="T195" i="2"/>
  <c r="R196" i="2"/>
  <c r="R195" i="2"/>
  <c r="P196" i="2"/>
  <c r="P195" i="2"/>
  <c r="BK196" i="2"/>
  <c r="BK195" i="2"/>
  <c r="J195" i="2" s="1"/>
  <c r="J63" i="2" s="1"/>
  <c r="J196" i="2"/>
  <c r="BE196" i="2" s="1"/>
  <c r="BI191" i="2"/>
  <c r="BH191" i="2"/>
  <c r="BG191" i="2"/>
  <c r="BF191" i="2"/>
  <c r="T191" i="2"/>
  <c r="T190" i="2"/>
  <c r="R191" i="2"/>
  <c r="R190" i="2"/>
  <c r="P191" i="2"/>
  <c r="P190" i="2"/>
  <c r="BK191" i="2"/>
  <c r="BK190" i="2"/>
  <c r="J190" i="2" s="1"/>
  <c r="J62" i="2" s="1"/>
  <c r="J191" i="2"/>
  <c r="BE191" i="2" s="1"/>
  <c r="BI187" i="2"/>
  <c r="BH187" i="2"/>
  <c r="BG187" i="2"/>
  <c r="BF187" i="2"/>
  <c r="T187" i="2"/>
  <c r="R187" i="2"/>
  <c r="P187" i="2"/>
  <c r="BK187" i="2"/>
  <c r="J187" i="2"/>
  <c r="BE187" i="2"/>
  <c r="BI185" i="2"/>
  <c r="BH185" i="2"/>
  <c r="BG185" i="2"/>
  <c r="BF185" i="2"/>
  <c r="T185" i="2"/>
  <c r="R185" i="2"/>
  <c r="P185" i="2"/>
  <c r="BK185" i="2"/>
  <c r="J185" i="2"/>
  <c r="BE185" i="2"/>
  <c r="BI183" i="2"/>
  <c r="BH183" i="2"/>
  <c r="BG183" i="2"/>
  <c r="BF183" i="2"/>
  <c r="T183" i="2"/>
  <c r="R183" i="2"/>
  <c r="P183" i="2"/>
  <c r="BK183" i="2"/>
  <c r="J183" i="2"/>
  <c r="BE183" i="2"/>
  <c r="BI181" i="2"/>
  <c r="BH181" i="2"/>
  <c r="BG181" i="2"/>
  <c r="BF181" i="2"/>
  <c r="T181" i="2"/>
  <c r="R181" i="2"/>
  <c r="P181" i="2"/>
  <c r="BK181" i="2"/>
  <c r="J181" i="2"/>
  <c r="BE181" i="2"/>
  <c r="BI179" i="2"/>
  <c r="BH179" i="2"/>
  <c r="BG179" i="2"/>
  <c r="BF179" i="2"/>
  <c r="T179" i="2"/>
  <c r="R179" i="2"/>
  <c r="P179" i="2"/>
  <c r="BK179" i="2"/>
  <c r="J179" i="2"/>
  <c r="BE179" i="2"/>
  <c r="BI174" i="2"/>
  <c r="BH174" i="2"/>
  <c r="BG174" i="2"/>
  <c r="BF174" i="2"/>
  <c r="T174" i="2"/>
  <c r="R174" i="2"/>
  <c r="P174" i="2"/>
  <c r="BK174" i="2"/>
  <c r="J174" i="2"/>
  <c r="BE174" i="2"/>
  <c r="BI171" i="2"/>
  <c r="BH171" i="2"/>
  <c r="BG171" i="2"/>
  <c r="BF171" i="2"/>
  <c r="T171" i="2"/>
  <c r="R171" i="2"/>
  <c r="P171" i="2"/>
  <c r="BK171" i="2"/>
  <c r="J171" i="2"/>
  <c r="BE171" i="2"/>
  <c r="BI169" i="2"/>
  <c r="BH169" i="2"/>
  <c r="BG169" i="2"/>
  <c r="BF169" i="2"/>
  <c r="T169" i="2"/>
  <c r="R169" i="2"/>
  <c r="P169" i="2"/>
  <c r="BK169" i="2"/>
  <c r="J169" i="2"/>
  <c r="BE169" i="2"/>
  <c r="BI166" i="2"/>
  <c r="BH166" i="2"/>
  <c r="BG166" i="2"/>
  <c r="BF166" i="2"/>
  <c r="T166" i="2"/>
  <c r="R166" i="2"/>
  <c r="P166" i="2"/>
  <c r="BK166" i="2"/>
  <c r="J166" i="2"/>
  <c r="BE166" i="2"/>
  <c r="BI162" i="2"/>
  <c r="BH162" i="2"/>
  <c r="BG162" i="2"/>
  <c r="BF162" i="2"/>
  <c r="T162" i="2"/>
  <c r="R162" i="2"/>
  <c r="P162" i="2"/>
  <c r="BK162" i="2"/>
  <c r="J162" i="2"/>
  <c r="BE162" i="2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/>
  <c r="BI137" i="2"/>
  <c r="BH137" i="2"/>
  <c r="BG137" i="2"/>
  <c r="BF137" i="2"/>
  <c r="T137" i="2"/>
  <c r="R137" i="2"/>
  <c r="P137" i="2"/>
  <c r="BK137" i="2"/>
  <c r="J137" i="2"/>
  <c r="BE137" i="2"/>
  <c r="BI135" i="2"/>
  <c r="BH135" i="2"/>
  <c r="BG135" i="2"/>
  <c r="BF135" i="2"/>
  <c r="T135" i="2"/>
  <c r="R135" i="2"/>
  <c r="P135" i="2"/>
  <c r="BK135" i="2"/>
  <c r="J135" i="2"/>
  <c r="BE135" i="2"/>
  <c r="BI133" i="2"/>
  <c r="BH133" i="2"/>
  <c r="BG133" i="2"/>
  <c r="BF133" i="2"/>
  <c r="T133" i="2"/>
  <c r="R133" i="2"/>
  <c r="P133" i="2"/>
  <c r="BK133" i="2"/>
  <c r="J133" i="2"/>
  <c r="BE133" i="2"/>
  <c r="BI131" i="2"/>
  <c r="BH131" i="2"/>
  <c r="BG131" i="2"/>
  <c r="BF131" i="2"/>
  <c r="T131" i="2"/>
  <c r="R131" i="2"/>
  <c r="P131" i="2"/>
  <c r="BK131" i="2"/>
  <c r="J131" i="2"/>
  <c r="BE131" i="2"/>
  <c r="BI126" i="2"/>
  <c r="BH126" i="2"/>
  <c r="BG126" i="2"/>
  <c r="BF126" i="2"/>
  <c r="T126" i="2"/>
  <c r="R126" i="2"/>
  <c r="P126" i="2"/>
  <c r="BK126" i="2"/>
  <c r="J126" i="2"/>
  <c r="BE126" i="2"/>
  <c r="BI124" i="2"/>
  <c r="BH124" i="2"/>
  <c r="BG124" i="2"/>
  <c r="BF124" i="2"/>
  <c r="T124" i="2"/>
  <c r="R124" i="2"/>
  <c r="P124" i="2"/>
  <c r="BK124" i="2"/>
  <c r="J124" i="2"/>
  <c r="BE124" i="2"/>
  <c r="BI122" i="2"/>
  <c r="BH122" i="2"/>
  <c r="BG122" i="2"/>
  <c r="BF122" i="2"/>
  <c r="T122" i="2"/>
  <c r="R122" i="2"/>
  <c r="P122" i="2"/>
  <c r="BK122" i="2"/>
  <c r="J122" i="2"/>
  <c r="BE122" i="2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/>
  <c r="BI116" i="2"/>
  <c r="BH116" i="2"/>
  <c r="BG116" i="2"/>
  <c r="BF116" i="2"/>
  <c r="T116" i="2"/>
  <c r="R116" i="2"/>
  <c r="P116" i="2"/>
  <c r="BK116" i="2"/>
  <c r="J116" i="2"/>
  <c r="BE116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02" i="2"/>
  <c r="BH102" i="2"/>
  <c r="BG102" i="2"/>
  <c r="BF102" i="2"/>
  <c r="T102" i="2"/>
  <c r="R102" i="2"/>
  <c r="P102" i="2"/>
  <c r="BK102" i="2"/>
  <c r="J102" i="2"/>
  <c r="BE102" i="2"/>
  <c r="BI98" i="2"/>
  <c r="BH98" i="2"/>
  <c r="BG98" i="2"/>
  <c r="BF98" i="2"/>
  <c r="T98" i="2"/>
  <c r="R98" i="2"/>
  <c r="P98" i="2"/>
  <c r="BK98" i="2"/>
  <c r="J98" i="2"/>
  <c r="BE98" i="2"/>
  <c r="BI95" i="2"/>
  <c r="BH95" i="2"/>
  <c r="BG95" i="2"/>
  <c r="BF95" i="2"/>
  <c r="T95" i="2"/>
  <c r="R95" i="2"/>
  <c r="P95" i="2"/>
  <c r="BK95" i="2"/>
  <c r="J95" i="2"/>
  <c r="BE95" i="2"/>
  <c r="BI92" i="2"/>
  <c r="BH92" i="2"/>
  <c r="BG92" i="2"/>
  <c r="BF92" i="2"/>
  <c r="T92" i="2"/>
  <c r="R92" i="2"/>
  <c r="P92" i="2"/>
  <c r="BK92" i="2"/>
  <c r="J92" i="2"/>
  <c r="BE92" i="2"/>
  <c r="BI89" i="2"/>
  <c r="F37" i="2"/>
  <c r="BD55" i="1" s="1"/>
  <c r="BD54" i="1" s="1"/>
  <c r="W33" i="1" s="1"/>
  <c r="BH89" i="2"/>
  <c r="F36" i="2" s="1"/>
  <c r="BC55" i="1" s="1"/>
  <c r="BC54" i="1" s="1"/>
  <c r="BG89" i="2"/>
  <c r="F35" i="2"/>
  <c r="BB55" i="1" s="1"/>
  <c r="BB54" i="1" s="1"/>
  <c r="BF89" i="2"/>
  <c r="F34" i="2" s="1"/>
  <c r="BA55" i="1" s="1"/>
  <c r="BA54" i="1" s="1"/>
  <c r="T89" i="2"/>
  <c r="T88" i="2"/>
  <c r="T87" i="2" s="1"/>
  <c r="T86" i="2" s="1"/>
  <c r="R89" i="2"/>
  <c r="R88" i="2"/>
  <c r="R87" i="2" s="1"/>
  <c r="R86" i="2" s="1"/>
  <c r="P89" i="2"/>
  <c r="P88" i="2"/>
  <c r="P87" i="2" s="1"/>
  <c r="P86" i="2" s="1"/>
  <c r="AU55" i="1" s="1"/>
  <c r="AU54" i="1" s="1"/>
  <c r="BK89" i="2"/>
  <c r="BK88" i="2" s="1"/>
  <c r="J89" i="2"/>
  <c r="BE89" i="2" s="1"/>
  <c r="F80" i="2"/>
  <c r="E78" i="2"/>
  <c r="F52" i="2"/>
  <c r="E50" i="2"/>
  <c r="J24" i="2"/>
  <c r="E24" i="2"/>
  <c r="J83" i="2" s="1"/>
  <c r="J23" i="2"/>
  <c r="J21" i="2"/>
  <c r="E21" i="2"/>
  <c r="J82" i="2"/>
  <c r="J54" i="2"/>
  <c r="J20" i="2"/>
  <c r="J18" i="2"/>
  <c r="E18" i="2"/>
  <c r="F83" i="2" s="1"/>
  <c r="F55" i="2"/>
  <c r="J17" i="2"/>
  <c r="J15" i="2"/>
  <c r="E15" i="2"/>
  <c r="F54" i="2" s="1"/>
  <c r="F82" i="2"/>
  <c r="J14" i="2"/>
  <c r="J12" i="2"/>
  <c r="J52" i="2" s="1"/>
  <c r="J80" i="2"/>
  <c r="E7" i="2"/>
  <c r="E76" i="2" s="1"/>
  <c r="E48" i="2"/>
  <c r="AS54" i="1"/>
  <c r="L50" i="1"/>
  <c r="AM50" i="1"/>
  <c r="AM49" i="1"/>
  <c r="L49" i="1"/>
  <c r="AM47" i="1"/>
  <c r="L47" i="1"/>
  <c r="L45" i="1"/>
  <c r="L44" i="1"/>
  <c r="F33" i="3" l="1"/>
  <c r="AZ56" i="1" s="1"/>
  <c r="J33" i="3"/>
  <c r="AV56" i="1" s="1"/>
  <c r="W32" i="1"/>
  <c r="AY54" i="1"/>
  <c r="J84" i="3"/>
  <c r="J61" i="3" s="1"/>
  <c r="BK83" i="3"/>
  <c r="AW54" i="1"/>
  <c r="AK30" i="1" s="1"/>
  <c r="W30" i="1"/>
  <c r="F33" i="2"/>
  <c r="AZ55" i="1" s="1"/>
  <c r="AZ54" i="1" s="1"/>
  <c r="J33" i="2"/>
  <c r="AV55" i="1" s="1"/>
  <c r="AT55" i="1" s="1"/>
  <c r="J88" i="2"/>
  <c r="J61" i="2" s="1"/>
  <c r="BK87" i="2"/>
  <c r="AX54" i="1"/>
  <c r="W31" i="1"/>
  <c r="J34" i="2"/>
  <c r="AW55" i="1" s="1"/>
  <c r="J34" i="3"/>
  <c r="AW56" i="1" s="1"/>
  <c r="J55" i="2"/>
  <c r="J55" i="3"/>
  <c r="J54" i="4"/>
  <c r="BK85" i="4"/>
  <c r="J85" i="4" l="1"/>
  <c r="J60" i="4" s="1"/>
  <c r="BK84" i="4"/>
  <c r="J84" i="4" s="1"/>
  <c r="BK86" i="2"/>
  <c r="J86" i="2" s="1"/>
  <c r="J87" i="2"/>
  <c r="J60" i="2" s="1"/>
  <c r="BK82" i="3"/>
  <c r="J82" i="3" s="1"/>
  <c r="J83" i="3"/>
  <c r="J60" i="3" s="1"/>
  <c r="AT56" i="1"/>
  <c r="W29" i="1"/>
  <c r="AV54" i="1"/>
  <c r="J59" i="2" l="1"/>
  <c r="J30" i="2"/>
  <c r="J59" i="4"/>
  <c r="J30" i="4"/>
  <c r="AT54" i="1"/>
  <c r="AK29" i="1"/>
  <c r="J59" i="3"/>
  <c r="J30" i="3"/>
  <c r="AG56" i="1" l="1"/>
  <c r="AN56" i="1" s="1"/>
  <c r="J39" i="3"/>
  <c r="AG55" i="1"/>
  <c r="J39" i="2"/>
  <c r="J39" i="4"/>
  <c r="AG57" i="1"/>
  <c r="AN57" i="1" s="1"/>
  <c r="AG54" i="1" l="1"/>
  <c r="AN55" i="1"/>
  <c r="AN54" i="1" l="1"/>
  <c r="AK26" i="1"/>
  <c r="AK35" i="1" s="1"/>
</calcChain>
</file>

<file path=xl/sharedStrings.xml><?xml version="1.0" encoding="utf-8"?>
<sst xmlns="http://schemas.openxmlformats.org/spreadsheetml/2006/main" count="3836" uniqueCount="613">
  <si>
    <t>Export Komplet</t>
  </si>
  <si>
    <t/>
  </si>
  <si>
    <t>2.0</t>
  </si>
  <si>
    <t>ZAMOK</t>
  </si>
  <si>
    <t>False</t>
  </si>
  <si>
    <t>{8bc07d47-17b0-4ce4-952e-35174b91fe07}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</si>
  <si>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</si>
  <si>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</si>
  <si>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</si>
  <si>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</si>
  <si>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</si>
  <si>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</si>
  <si>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</si>
  <si>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</si>
  <si>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</si>
  <si>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</si>
  <si>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</si>
  <si>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výtlačného řadu z PE 90, délka 312 m v obci Knapovec</t>
  </si>
  <si>
    <t>KSO:</t>
  </si>
  <si>
    <t>CC-CZ:</t>
  </si>
  <si>
    <t>Místo:</t>
  </si>
  <si>
    <t>Knapovec</t>
  </si>
  <si>
    <t>Datum:</t>
  </si>
  <si>
    <t>4.3.2019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</si>
  <si>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</si>
  <si>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</si>
  <si>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</si>
  <si>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</si>
  <si>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</si>
  <si>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</si>
  <si>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</si>
  <si>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</si>
  <si>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</si>
  <si>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</si>
  <si>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</si>
  <si>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</si>
  <si>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</si>
  <si>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</si>
  <si>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</si>
  <si>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</si>
  <si>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</si>
  <si>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</si>
  <si>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</si>
  <si>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</si>
  <si>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</si>
  <si>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</si>
  <si>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</si>
  <si>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</si>
  <si>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</si>
  <si>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</si>
  <si>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</si>
  <si>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</si>
  <si>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</si>
  <si>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</si>
  <si>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</si>
  <si>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</si>
  <si>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</si>
  <si>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</si>
  <si>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</si>
  <si>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</si>
  <si>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</si>
  <si>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</si>
  <si>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</si>
  <si>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</si>
  <si>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</si>
  <si>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</si>
  <si>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</si>
  <si>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</si>
  <si>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</si>
  <si>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</si>
  <si>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</si>
  <si>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</si>
  <si>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</si>
  <si>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Výtlačný řad</t>
  </si>
  <si>
    <t>STA</t>
  </si>
  <si>
    <t>1</t>
  </si>
  <si>
    <t>{0f992b62-90d3-4af1-af86-ae9799d6f082}</t>
  </si>
  <si>
    <t>827 11 1</t>
  </si>
  <si>
    <t>2</t>
  </si>
  <si>
    <t>02</t>
  </si>
  <si>
    <t>Suchovod</t>
  </si>
  <si>
    <t>{67f1e64d-21ca-4a4e-b47f-21d502ebc386}</t>
  </si>
  <si>
    <t>827 11</t>
  </si>
  <si>
    <t>VRN</t>
  </si>
  <si>
    <t xml:space="preserve">Vedlejší náklady stavby </t>
  </si>
  <si>
    <t>VON</t>
  </si>
  <si>
    <t>{1ee282c7-a922-4b5a-9533-1307a9258fbb}</t>
  </si>
  <si>
    <t>loze_</t>
  </si>
  <si>
    <t>Mezisoučet</t>
  </si>
  <si>
    <t>24,96</t>
  </si>
  <si>
    <t>obsyp_</t>
  </si>
  <si>
    <t>72,896</t>
  </si>
  <si>
    <t>KRYCÍ LIST SOUPISU PRACÍ</t>
  </si>
  <si>
    <t>ornice</t>
  </si>
  <si>
    <t>243,75</t>
  </si>
  <si>
    <t>pazeni_2</t>
  </si>
  <si>
    <t>1088</t>
  </si>
  <si>
    <t>PE_90</t>
  </si>
  <si>
    <t>312</t>
  </si>
  <si>
    <t>podsyp_skruže</t>
  </si>
  <si>
    <t>0,45</t>
  </si>
  <si>
    <t>Objekt:</t>
  </si>
  <si>
    <t>vod_přem</t>
  </si>
  <si>
    <t>3,037</t>
  </si>
  <si>
    <t>01 - Výtlačný řad</t>
  </si>
  <si>
    <t>vytlač</t>
  </si>
  <si>
    <t>Součet</t>
  </si>
  <si>
    <t>98,909</t>
  </si>
  <si>
    <t>zepráce</t>
  </si>
  <si>
    <t>423,485</t>
  </si>
  <si>
    <t>22221</t>
  </si>
  <si>
    <t>zásyp_skruže</t>
  </si>
  <si>
    <t>0,393</t>
  </si>
  <si>
    <t>potrubí</t>
  </si>
  <si>
    <t>-1,984</t>
  </si>
  <si>
    <t>sypanina</t>
  </si>
  <si>
    <t>0,843</t>
  </si>
  <si>
    <t>skruž_patky</t>
  </si>
  <si>
    <t>1,053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</si>
  <si>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</si>
  <si>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</si>
  <si>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</si>
  <si>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</si>
  <si>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</si>
  <si>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</si>
  <si>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</si>
  <si>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</si>
  <si>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</si>
  <si>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</si>
  <si>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</si>
  <si>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</si>
  <si>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</si>
  <si>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</si>
  <si>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</si>
  <si>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</si>
  <si>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</si>
  <si>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</si>
  <si>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</si>
  <si>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</si>
  <si>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</si>
  <si>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</si>
  <si>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</si>
  <si>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</si>
  <si>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</si>
  <si>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</si>
  <si>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</si>
  <si>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</si>
  <si>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</si>
  <si>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</si>
  <si>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</si>
  <si>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</si>
  <si>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</si>
  <si>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2019 01</t>
  </si>
  <si>
    <t>4</t>
  </si>
  <si>
    <t>2064114238</t>
  </si>
  <si>
    <t>VV</t>
  </si>
  <si>
    <t>"viz.příloha D.1 Technická zpráva"</t>
  </si>
  <si>
    <t>150*3,0</t>
  </si>
  <si>
    <t>115101201</t>
  </si>
  <si>
    <t>Čerpání vody na dopravní výšku do 10 m průměrný přítok do 500 l/min</t>
  </si>
  <si>
    <t>hod</t>
  </si>
  <si>
    <t>-961811782</t>
  </si>
  <si>
    <t>"viz.příloha D 1.  Technická zpráva"</t>
  </si>
  <si>
    <t>156</t>
  </si>
  <si>
    <t>3</t>
  </si>
  <si>
    <t>115101301</t>
  </si>
  <si>
    <t>Pohotovost čerpací soupravy pro dopravní výšku do 10 m přítok do 500 l/min</t>
  </si>
  <si>
    <t>den</t>
  </si>
  <si>
    <t>1021763497</t>
  </si>
  <si>
    <t>"viz.příloha D 1. Technická zpráva"</t>
  </si>
  <si>
    <t>15,6</t>
  </si>
  <si>
    <t>1200011011</t>
  </si>
  <si>
    <t>Příplatek za ztížení vykopávky ve svahu</t>
  </si>
  <si>
    <t>m3</t>
  </si>
  <si>
    <t>-2071358269</t>
  </si>
  <si>
    <t xml:space="preserve">"ztížená vykopávka ve svahu se sklonem 38%" </t>
  </si>
  <si>
    <t>40*0,80*1,7</t>
  </si>
  <si>
    <t>5</t>
  </si>
  <si>
    <t>132201202</t>
  </si>
  <si>
    <t>Hloubení rýh š do 2000 mm v hornině tř. 3 objemu do 1000 m3</t>
  </si>
  <si>
    <t>-95530044</t>
  </si>
  <si>
    <t>"z výpisu objemu zem.prací"</t>
  </si>
  <si>
    <t>"výtlačný řad" 312,0*0,80*1,7</t>
  </si>
  <si>
    <t>"výkop na napojení na stávající vodovod" (2,0*2,0*1,7)*2</t>
  </si>
  <si>
    <t>"výkop pro skruž - označení hydrantu, šoupátka" (1,5*1,5*0,35)*2</t>
  </si>
  <si>
    <t>"výkop pro patku pro sloupek na označení hydrantu, šoupátka"  (0,25*0,25*0,3)*2</t>
  </si>
  <si>
    <t>-"tráva" (90,3*0,80*0,20)-(2*2*0,20)*2</t>
  </si>
  <si>
    <t>zepráce*0,45</t>
  </si>
  <si>
    <t>6</t>
  </si>
  <si>
    <t>132201209</t>
  </si>
  <si>
    <t>Příplatek za lepivost k hloubení rýh š do 2000 mm v hornině tř. 3</t>
  </si>
  <si>
    <t>M3</t>
  </si>
  <si>
    <t>-1384245480</t>
  </si>
  <si>
    <t>7</t>
  </si>
  <si>
    <t>132301202</t>
  </si>
  <si>
    <t>Hloubení rýh š do 2000 mm v hornině tř. 4 objemu do 1000 m3</t>
  </si>
  <si>
    <t>-1676089447</t>
  </si>
  <si>
    <t>zepráce*0,40</t>
  </si>
  <si>
    <t>8</t>
  </si>
  <si>
    <t>132301209</t>
  </si>
  <si>
    <t>Příplatek za lepivost k hloubení rýh š do 2000 mm v hornině tř. 4</t>
  </si>
  <si>
    <t>1460031585</t>
  </si>
  <si>
    <t>9</t>
  </si>
  <si>
    <t>132401201</t>
  </si>
  <si>
    <t>Hloubení rýh š do 2000 mm v hornině tř. 5</t>
  </si>
  <si>
    <t>518124691</t>
  </si>
  <si>
    <t>zepráce*0,10</t>
  </si>
  <si>
    <t>10</t>
  </si>
  <si>
    <t>132501201</t>
  </si>
  <si>
    <t>Hloubení rýh š do 2000 mm v hornině tř. 6</t>
  </si>
  <si>
    <t>-1803225712</t>
  </si>
  <si>
    <t>zepráce*0,05</t>
  </si>
  <si>
    <t>11</t>
  </si>
  <si>
    <t>138401201</t>
  </si>
  <si>
    <t>Dolamování hloubených vykopávek rýh ve vrstvě tl do 500 mm v hornině tř. 5</t>
  </si>
  <si>
    <t>301849661</t>
  </si>
  <si>
    <t>12</t>
  </si>
  <si>
    <t>138501201</t>
  </si>
  <si>
    <t>Dolamování hloubených vykopávek rýh ve vrstvě tl do 500 mm v hornině tř. 6</t>
  </si>
  <si>
    <t>-1788855244</t>
  </si>
  <si>
    <t>13</t>
  </si>
  <si>
    <t>151101101</t>
  </si>
  <si>
    <t>Zřízení příložného pažení a rozepření stěn rýh hl do 2 m</t>
  </si>
  <si>
    <t>-336778025</t>
  </si>
  <si>
    <t>"výtlačný řad" 312,0*1,7*2</t>
  </si>
  <si>
    <t>"výkop pro napojení na stáv.vodovod" (4*2*1,7)*2</t>
  </si>
  <si>
    <t>14</t>
  </si>
  <si>
    <t>151101111</t>
  </si>
  <si>
    <t>Odstranění příložného pažení a rozepření stěn rýh hl do 2 m</t>
  </si>
  <si>
    <t>1696869189</t>
  </si>
  <si>
    <t>161101101</t>
  </si>
  <si>
    <t>Svislé přemístění výkopku z horniny tř. 1 až 4 hl výkopu do 2,5 m</t>
  </si>
  <si>
    <t>1661195645</t>
  </si>
  <si>
    <t>(zepráce*0,85)*0,5</t>
  </si>
  <si>
    <t>16</t>
  </si>
  <si>
    <t>161101151</t>
  </si>
  <si>
    <t>Svislé přemístění výkopku z horniny tř. 5 až 7 hl výkopu do 2,5 m</t>
  </si>
  <si>
    <t>-1067940904</t>
  </si>
  <si>
    <t>(zepráce*0,15)*0,5</t>
  </si>
  <si>
    <t>17</t>
  </si>
  <si>
    <t>162701105</t>
  </si>
  <si>
    <t>Vodorovné přemístění do 10000 m výkopku/sypaniny z horniny tř. 1 až 4</t>
  </si>
  <si>
    <t>-2003841354</t>
  </si>
  <si>
    <t>"Vytlačená kubatura :"</t>
  </si>
  <si>
    <t>"lože pod potrubí"</t>
  </si>
  <si>
    <t>"výtlačný řad" 312*0,80*0,10</t>
  </si>
  <si>
    <t>"obsyp"</t>
  </si>
  <si>
    <t>"výtlačný řad" 312*0,80*0,30</t>
  </si>
  <si>
    <t>-3,14*(0,090)^2/4*312,0</t>
  </si>
  <si>
    <t>"skruž na označení hydrantu, šoupátka" (3,14*(1,2)^2/4*0,25)*2</t>
  </si>
  <si>
    <t>"podsyp skruže" (1,5*1,5*0,10)*2</t>
  </si>
  <si>
    <t>"patky pro sloupky pro označení hydrantu, šoupátka" (0,25*0,25*0,3)*2</t>
  </si>
  <si>
    <t>-potrubí+skruž_patky</t>
  </si>
  <si>
    <t>vod_přem*0,85</t>
  </si>
  <si>
    <t>18</t>
  </si>
  <si>
    <t>162701155</t>
  </si>
  <si>
    <t>Vodorovné přemístění do 10000 m výkopku/sypaniny z horniny tř. 5 až 7</t>
  </si>
  <si>
    <t>-193319299</t>
  </si>
  <si>
    <t>vod_přem*0,15</t>
  </si>
  <si>
    <t>19</t>
  </si>
  <si>
    <t>167101102</t>
  </si>
  <si>
    <t>Nakládání výkopku z hornin tř. 1 až 4 přes 100 m3</t>
  </si>
  <si>
    <t>1919463093</t>
  </si>
  <si>
    <t>20</t>
  </si>
  <si>
    <t>167101152</t>
  </si>
  <si>
    <t>Nakládání výkopku z hornin tř. 5 až 7 přes 100 m3</t>
  </si>
  <si>
    <t>1363472492</t>
  </si>
  <si>
    <t>171201201</t>
  </si>
  <si>
    <t>Uložení sypaniny na skládky</t>
  </si>
  <si>
    <t>403479782</t>
  </si>
  <si>
    <t>22</t>
  </si>
  <si>
    <t>174101101</t>
  </si>
  <si>
    <t>Zásyp jam, šachet rýh nebo kolem objektů sypaninou se zhutněním</t>
  </si>
  <si>
    <t>1171368767</t>
  </si>
  <si>
    <t>zepráce-vytlač</t>
  </si>
  <si>
    <t>"zásyp skruže kamenivem" (3,14*(1,0)^2/4*0,25)*2</t>
  </si>
  <si>
    <t>23</t>
  </si>
  <si>
    <t>175101201</t>
  </si>
  <si>
    <t>Obsypání objektu nad přilehlým původním terénem sypaninou bez prohození, uloženou do 3 m</t>
  </si>
  <si>
    <t>-1861001256</t>
  </si>
  <si>
    <t>24</t>
  </si>
  <si>
    <t>175101209</t>
  </si>
  <si>
    <t>Příplatek k obsypání objektu za ruční prohození sypaniny sítem, uložené do 3 m</t>
  </si>
  <si>
    <t>-1204656653</t>
  </si>
  <si>
    <t>25</t>
  </si>
  <si>
    <t>M</t>
  </si>
  <si>
    <t>5834387201</t>
  </si>
  <si>
    <t>kamenivo drcené hrubé frakce 8-16</t>
  </si>
  <si>
    <t>t</t>
  </si>
  <si>
    <t>1801915852</t>
  </si>
  <si>
    <t>zásyp_skruže*1,8</t>
  </si>
  <si>
    <t>26</t>
  </si>
  <si>
    <t>-1741269631</t>
  </si>
  <si>
    <t>"přesun sypaniny, netýká se přesunu hmot"</t>
  </si>
  <si>
    <t>zásyp_skruže+podsyp_skruže</t>
  </si>
  <si>
    <t>27</t>
  </si>
  <si>
    <t>162401102</t>
  </si>
  <si>
    <t>Vodorovné přemístění do 2000 m výkopku/sypaniny z horniny tř. 1 až 4</t>
  </si>
  <si>
    <t>-1308318753</t>
  </si>
  <si>
    <t>28</t>
  </si>
  <si>
    <t>121101101</t>
  </si>
  <si>
    <t>Sejmutí ornice s přemístěním na vzdálenost do 50 m</t>
  </si>
  <si>
    <t>462868886</t>
  </si>
  <si>
    <t>ornice*0,20</t>
  </si>
  <si>
    <t>29</t>
  </si>
  <si>
    <t>00572470</t>
  </si>
  <si>
    <t>osivo směs travní univerzál</t>
  </si>
  <si>
    <t>kg</t>
  </si>
  <si>
    <t>1875112651</t>
  </si>
  <si>
    <t>ornice*0,03</t>
  </si>
  <si>
    <t>30</t>
  </si>
  <si>
    <t>181411122</t>
  </si>
  <si>
    <t>Založení lučního trávníku výsevem plochy do 1000 m2 ve svahu do 1:2</t>
  </si>
  <si>
    <t>-79591799</t>
  </si>
  <si>
    <t>31</t>
  </si>
  <si>
    <t>182301123</t>
  </si>
  <si>
    <t>Rozprostření ornice pl do 500 m2 ve svahu přes 1:5 tl vrstvy do 200 mm</t>
  </si>
  <si>
    <t>-1948860848</t>
  </si>
  <si>
    <t>(90,3*2,5)+(3*3)*2</t>
  </si>
  <si>
    <t>Svislé a kompletní konstrukce</t>
  </si>
  <si>
    <t>32</t>
  </si>
  <si>
    <t>5923253501</t>
  </si>
  <si>
    <t xml:space="preserve">patka betonová prefabrikovaná  25x25x30 cm </t>
  </si>
  <si>
    <t>kus</t>
  </si>
  <si>
    <t>1509385485</t>
  </si>
  <si>
    <t>"patka pro osazení sloupku na orientační tabulku"</t>
  </si>
  <si>
    <t>Vodorovné konstrukce</t>
  </si>
  <si>
    <t>33</t>
  </si>
  <si>
    <t>451573111</t>
  </si>
  <si>
    <t>Lože pod potrubí otevřený výkop ze štěrkopísku</t>
  </si>
  <si>
    <t>1569068909</t>
  </si>
  <si>
    <t>34</t>
  </si>
  <si>
    <t>4515731111</t>
  </si>
  <si>
    <t>Lože pod potrubí otevřený výkop z prohozené zeminy</t>
  </si>
  <si>
    <t>-844750476</t>
  </si>
  <si>
    <t>"zhotovení lože pod potrubí z prohozeného výkopku"</t>
  </si>
  <si>
    <t>35</t>
  </si>
  <si>
    <t>1751012091</t>
  </si>
  <si>
    <t>Příplatek za ruční prohození sypaniny sítem, uložené do 3 m</t>
  </si>
  <si>
    <t>-1061704022</t>
  </si>
  <si>
    <t>36</t>
  </si>
  <si>
    <t>4523131311</t>
  </si>
  <si>
    <t>Kotevní deska při sklonu nad 10%</t>
  </si>
  <si>
    <t>ks</t>
  </si>
  <si>
    <t>-129235367</t>
  </si>
  <si>
    <t>"viz.příloha D.4 Kotevní bloky"</t>
  </si>
  <si>
    <t>"polypropylenová deska tl.15mm na ukotvení potrubí ve sklonu nad 10% o rozměrech 400x600 mm"</t>
  </si>
  <si>
    <t>42</t>
  </si>
  <si>
    <t>Trubní vedení</t>
  </si>
  <si>
    <t>37</t>
  </si>
  <si>
    <t>850245121</t>
  </si>
  <si>
    <t>Výřez nebo výsek na potrubí z trub litinových tlakových nebo plastických hmot DN 80</t>
  </si>
  <si>
    <t>865462375</t>
  </si>
  <si>
    <t>"viz.příloha D 1. Technická zpráva "</t>
  </si>
  <si>
    <t>"výřez na napojení na stávající vodovodní řad PE90"</t>
  </si>
  <si>
    <t>38</t>
  </si>
  <si>
    <t>8573121221</t>
  </si>
  <si>
    <t>Spotřební materiál</t>
  </si>
  <si>
    <t>komplet</t>
  </si>
  <si>
    <t>1497560491</t>
  </si>
  <si>
    <t xml:space="preserve">"viz. příloha D.1 Technická zpráva" </t>
  </si>
  <si>
    <t>"ostatní spotřební materiál jinde neuvedený, spojovací materiál"</t>
  </si>
  <si>
    <t>39</t>
  </si>
  <si>
    <t>850311811</t>
  </si>
  <si>
    <t>Bourání stávajícího potrubí z trub litinových DN 150</t>
  </si>
  <si>
    <t>m</t>
  </si>
  <si>
    <t>-778410612</t>
  </si>
  <si>
    <t>312,0</t>
  </si>
  <si>
    <t>40</t>
  </si>
  <si>
    <t>871241151</t>
  </si>
  <si>
    <t>Montáž potrubí z PE100 SDR 17 otevřený výkop svařovaných na tupo D 90 x 5,4 mm</t>
  </si>
  <si>
    <t>287890545</t>
  </si>
  <si>
    <t>"viz.příloha D.1  Technická zpráva, příloha D.3 Schema kladečského plánu "</t>
  </si>
  <si>
    <t>"výtlačný řad"</t>
  </si>
  <si>
    <t>41</t>
  </si>
  <si>
    <t>28613575</t>
  </si>
  <si>
    <t>potrubí dvouvrstvé PE100 RC SDR17 90x5,4 dl 12m</t>
  </si>
  <si>
    <t>881815625</t>
  </si>
  <si>
    <t>PE_90*1,015</t>
  </si>
  <si>
    <t>879231191</t>
  </si>
  <si>
    <t>Příplatek za práce sklon nad 20 % při montáži jakéhokoli vodovodního potrubí DN 40 až 550</t>
  </si>
  <si>
    <t>626704940</t>
  </si>
  <si>
    <t>"viz.příloha D.1  Technická zpráva, příloha D.3 Schema kladečského plánu, suchovod"</t>
  </si>
  <si>
    <t>40,0</t>
  </si>
  <si>
    <t>43</t>
  </si>
  <si>
    <t>8772411101</t>
  </si>
  <si>
    <t>Montáž elektrokolen 30° na vodovodním potrubí z PE trub d 90</t>
  </si>
  <si>
    <t>1786287944</t>
  </si>
  <si>
    <t>44</t>
  </si>
  <si>
    <t>WVN.FF485621</t>
  </si>
  <si>
    <t>Elektrokoleno 30° 90</t>
  </si>
  <si>
    <t>1015551840</t>
  </si>
  <si>
    <t>5*1,015</t>
  </si>
  <si>
    <t>45</t>
  </si>
  <si>
    <t>877241101</t>
  </si>
  <si>
    <t>Montáž elektrospojek na vodovodním potrubí z PE trub d 90</t>
  </si>
  <si>
    <t>2140580090</t>
  </si>
  <si>
    <t>57</t>
  </si>
  <si>
    <t>46</t>
  </si>
  <si>
    <t>286159741</t>
  </si>
  <si>
    <t>elektrospojka SDR 17 PE 100 PN 16 D 90mm</t>
  </si>
  <si>
    <t>-1391894776</t>
  </si>
  <si>
    <t>57*1,015</t>
  </si>
  <si>
    <t>47</t>
  </si>
  <si>
    <t>8772611101</t>
  </si>
  <si>
    <t>Montáž lemového nákružku  PE90 s přírubou DN80</t>
  </si>
  <si>
    <t>1194984440</t>
  </si>
  <si>
    <t>"viz.příloha D.1  Technická zpráva, příloha D.3 Schema kladečského plánu"</t>
  </si>
  <si>
    <t>48</t>
  </si>
  <si>
    <t>28653135</t>
  </si>
  <si>
    <t>nákružek lemový PE 100 SDR 11 90mm</t>
  </si>
  <si>
    <t>-1043204018</t>
  </si>
  <si>
    <t>2*1,015</t>
  </si>
  <si>
    <t>49</t>
  </si>
  <si>
    <t>28654368</t>
  </si>
  <si>
    <t>příruba volná k lemovému nákružku z polypropylénu 90</t>
  </si>
  <si>
    <t>-941246037</t>
  </si>
  <si>
    <t>50</t>
  </si>
  <si>
    <t>891241112</t>
  </si>
  <si>
    <t>Montáž vodovodních šoupátek otevřený výkop DN 80</t>
  </si>
  <si>
    <t>-1319480901</t>
  </si>
  <si>
    <t>51</t>
  </si>
  <si>
    <t>4222362601</t>
  </si>
  <si>
    <t>šoupátko  Š80</t>
  </si>
  <si>
    <t>-49508327</t>
  </si>
  <si>
    <t>2*1,01</t>
  </si>
  <si>
    <t>52</t>
  </si>
  <si>
    <t>4229106701</t>
  </si>
  <si>
    <t>zemní souprava teleskopická  1,35-1,80</t>
  </si>
  <si>
    <t>1618117734</t>
  </si>
  <si>
    <t>53</t>
  </si>
  <si>
    <t>894411311</t>
  </si>
  <si>
    <t>Osazení železobetonových dílců pro šachty skruží rovných</t>
  </si>
  <si>
    <t>2020010051</t>
  </si>
  <si>
    <t>"skruž pro označení  šoupátka"</t>
  </si>
  <si>
    <t>54</t>
  </si>
  <si>
    <t>59225545</t>
  </si>
  <si>
    <t>skruž betonová studňová kruhová D100x50x9 cm</t>
  </si>
  <si>
    <t>-69470176</t>
  </si>
  <si>
    <t>55</t>
  </si>
  <si>
    <t>899401112</t>
  </si>
  <si>
    <t>Osazení poklopů litinových šoupátkových</t>
  </si>
  <si>
    <t>-903403598</t>
  </si>
  <si>
    <t>56</t>
  </si>
  <si>
    <t>422913520</t>
  </si>
  <si>
    <t>poklop litinový typ 504-šoupátkový</t>
  </si>
  <si>
    <t>1960718408</t>
  </si>
  <si>
    <t>4229135201</t>
  </si>
  <si>
    <t>podkladová deska UNI</t>
  </si>
  <si>
    <t>-1975449606</t>
  </si>
  <si>
    <t>58</t>
  </si>
  <si>
    <t>HWL.799408000016</t>
  </si>
  <si>
    <t>SYNOFLEX - S PŘÍRUBOU 80 (85-105)</t>
  </si>
  <si>
    <t>1748631229</t>
  </si>
  <si>
    <t>59</t>
  </si>
  <si>
    <t>892241111</t>
  </si>
  <si>
    <t>Tlaková zkouška vodou potrubí do 80</t>
  </si>
  <si>
    <t>-345331864</t>
  </si>
  <si>
    <t>60</t>
  </si>
  <si>
    <t>892273121</t>
  </si>
  <si>
    <t>Proplach a desinfekce vodovodního potrubí DN od 80 do 125</t>
  </si>
  <si>
    <t>CS ÚRS 2015 02</t>
  </si>
  <si>
    <t>-1530775671</t>
  </si>
  <si>
    <t>61</t>
  </si>
  <si>
    <t>892372111</t>
  </si>
  <si>
    <t>Zabezpečení konců potrubí DN do 300 při tlakových zkouškách vodou</t>
  </si>
  <si>
    <t>KUS</t>
  </si>
  <si>
    <t>-1642242087</t>
  </si>
  <si>
    <t>62</t>
  </si>
  <si>
    <t>899713111</t>
  </si>
  <si>
    <t>Orientační tabulky na sloupku betonovém nebo ocelovém</t>
  </si>
  <si>
    <t>-473850612</t>
  </si>
  <si>
    <t>63</t>
  </si>
  <si>
    <t>5534225001</t>
  </si>
  <si>
    <t>sloupek ocel pozinkovaný 1500 mm</t>
  </si>
  <si>
    <t>-141991764</t>
  </si>
  <si>
    <t>64</t>
  </si>
  <si>
    <t>899722114</t>
  </si>
  <si>
    <t>Krytí potrubí z plastů výstražnou fólií z PVC 40 cm</t>
  </si>
  <si>
    <t>1186770148</t>
  </si>
  <si>
    <t>"viz.příloha D.1 Technická zpráva, příloha D.6 Uložení potrubí"</t>
  </si>
  <si>
    <t>312*1,05</t>
  </si>
  <si>
    <t>65</t>
  </si>
  <si>
    <t>8712411000</t>
  </si>
  <si>
    <t>Montáž vodiče nad potrubím ve výk.</t>
  </si>
  <si>
    <t>-758354382</t>
  </si>
  <si>
    <t>312*1,10</t>
  </si>
  <si>
    <t>66</t>
  </si>
  <si>
    <t>3411101201</t>
  </si>
  <si>
    <t>kabel silový s Cu jádrem CYKY 6mm2</t>
  </si>
  <si>
    <t>2032945365</t>
  </si>
  <si>
    <t>312*1,13</t>
  </si>
  <si>
    <t>99</t>
  </si>
  <si>
    <t>Přesun hmot</t>
  </si>
  <si>
    <t>67</t>
  </si>
  <si>
    <t>998276101</t>
  </si>
  <si>
    <t>Přesun hmot pro trubní vedení z trub z plastických hmot otevřený výkop</t>
  </si>
  <si>
    <t>-507225192</t>
  </si>
  <si>
    <t>4,705</t>
  </si>
  <si>
    <t>997</t>
  </si>
  <si>
    <t>Přesun sutě</t>
  </si>
  <si>
    <t>68</t>
  </si>
  <si>
    <t>997221561</t>
  </si>
  <si>
    <t>Vodorovná doprava suti z kusových materiálů do 1 km</t>
  </si>
  <si>
    <t>205001976</t>
  </si>
  <si>
    <t>13,728</t>
  </si>
  <si>
    <t>69</t>
  </si>
  <si>
    <t>997221569</t>
  </si>
  <si>
    <t>Příplatek ZKD 1 km u vodorovné dopravy suti z kusových materiálů</t>
  </si>
  <si>
    <t>940567343</t>
  </si>
  <si>
    <t>13,728*9</t>
  </si>
  <si>
    <t>70</t>
  </si>
  <si>
    <t>9972218551</t>
  </si>
  <si>
    <t>Poplatek za uložení odpadu z kusových materiálů na skládce (skládkovné)</t>
  </si>
  <si>
    <t>741819262</t>
  </si>
  <si>
    <t>02 - Suchovod</t>
  </si>
  <si>
    <t>857244122</t>
  </si>
  <si>
    <t>Montáž litinových tvarovek odbočných přírubových otevřený výkop DN 80</t>
  </si>
  <si>
    <t>-136440894</t>
  </si>
  <si>
    <t>2+2+2</t>
  </si>
  <si>
    <t>55253510</t>
  </si>
  <si>
    <t>tvarovka přírubová litinová vodovodní s přírubovou odbočkou PN 10/40 T-kus DN 80/80</t>
  </si>
  <si>
    <t>-1353020521</t>
  </si>
  <si>
    <t>2*1,02</t>
  </si>
  <si>
    <t>55253660</t>
  </si>
  <si>
    <t>příruba zaslepovací litinová vodovodní PN 10/40 X-kus DN 80</t>
  </si>
  <si>
    <t>1978082053</t>
  </si>
  <si>
    <t>55253689</t>
  </si>
  <si>
    <t>příruba zaslepovací litinová vodovodní s vnitřním závitem 2" PN 10/16 XG-kus DN 80</t>
  </si>
  <si>
    <t>-1641620393</t>
  </si>
  <si>
    <t>HWL.799406508016</t>
  </si>
  <si>
    <t>SYNOFLEX - S PŘÍRUBOU REDUKOVANÝ 80/65 (80/71-88)</t>
  </si>
  <si>
    <t>210512601</t>
  </si>
  <si>
    <t>1*1,01</t>
  </si>
  <si>
    <t>HWL.610006300216</t>
  </si>
  <si>
    <t>TVAROVKA ISO VNĚJŠÍ ZÁVIT 63-2"</t>
  </si>
  <si>
    <t>777715080</t>
  </si>
  <si>
    <t>8712112111</t>
  </si>
  <si>
    <t>Montáž potrubí z PE100 SDR 11 otevřený výkop svařovaných elektrotvarovkou D 63 x 8,6 mm</t>
  </si>
  <si>
    <t>721400261</t>
  </si>
  <si>
    <t>"suchovod " 330,0</t>
  </si>
  <si>
    <t>PE_63</t>
  </si>
  <si>
    <t>28613755</t>
  </si>
  <si>
    <t>potrubí vodovodní LDPE (rPE) D 63x8,6mm</t>
  </si>
  <si>
    <t>-1451393204</t>
  </si>
  <si>
    <t>63000320321</t>
  </si>
  <si>
    <t>TVAROVKA MECHANICKÁ  SPOJKA D 63</t>
  </si>
  <si>
    <t>-844993895</t>
  </si>
  <si>
    <t>15*1,01</t>
  </si>
  <si>
    <t>63000320322</t>
  </si>
  <si>
    <t>TVAROVKA MECHANICKÉ  KOLENO 90° D 63</t>
  </si>
  <si>
    <t>307155058</t>
  </si>
  <si>
    <t>892233122</t>
  </si>
  <si>
    <t>Proplach a dezinfekce vodovodního potrubí DN od 40 do 70</t>
  </si>
  <si>
    <t>330</t>
  </si>
  <si>
    <t>8922331212</t>
  </si>
  <si>
    <t xml:space="preserve">Přesun a upravení suchovodu </t>
  </si>
  <si>
    <t>1497650989</t>
  </si>
  <si>
    <t>"viz.příloha D 1 Technická zpráva"</t>
  </si>
  <si>
    <t>"montáž a demontáž suchovodu - montážní práce"</t>
  </si>
  <si>
    <t>8922331213</t>
  </si>
  <si>
    <t>Kotvení suchovodu ve svahu 38%</t>
  </si>
  <si>
    <t>154113976</t>
  </si>
  <si>
    <t>"kotvení suchovodu ve svahu 38%"</t>
  </si>
  <si>
    <t>"zaražené ocelové tyče + upínací popruhy -dodávka včetně montáže"</t>
  </si>
  <si>
    <t>211374126</t>
  </si>
  <si>
    <t>1177672988</t>
  </si>
  <si>
    <t>-963898606</t>
  </si>
  <si>
    <t>1,486</t>
  </si>
  <si>
    <t xml:space="preserve">VRN - Vedlejší náklady stavby </t>
  </si>
  <si>
    <t xml:space="preserve">VRN - Vedlejší rozpočtové náklady </t>
  </si>
  <si>
    <t xml:space="preserve">    0 -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</si>
  <si>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</si>
  <si>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</si>
  <si>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</si>
  <si>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Vedlejší rozpočtové náklady </t>
  </si>
  <si>
    <t>Vedlejší rozpočtové náklady</t>
  </si>
  <si>
    <t>0133540001</t>
  </si>
  <si>
    <t>Dokumentace skutečného provedení stavby</t>
  </si>
  <si>
    <t>Kč</t>
  </si>
  <si>
    <t>1024</t>
  </si>
  <si>
    <t>1917078873</t>
  </si>
  <si>
    <t>0300010001</t>
  </si>
  <si>
    <t>Zařízení staveniště</t>
  </si>
  <si>
    <t>1087859574</t>
  </si>
  <si>
    <t>0452030001</t>
  </si>
  <si>
    <t>Kompletační činnost</t>
  </si>
  <si>
    <t>-269064613</t>
  </si>
  <si>
    <t>0710020001</t>
  </si>
  <si>
    <t>Provozně technické zabezpečení stavby</t>
  </si>
  <si>
    <t>1454073040</t>
  </si>
  <si>
    <t>"provozně technické zabezpečení stavby"</t>
  </si>
  <si>
    <t>"zábory veřejného prostranství a zařízení stavenišě"</t>
  </si>
  <si>
    <t>"aktualizace stávajících vyjádření DOSS a vlastníků sítí"</t>
  </si>
  <si>
    <t>"informování vlastníků sousedních nemovitostí  a zajištění přístupu k nemovitostem v průběhu stavby"</t>
  </si>
  <si>
    <t>VRN3</t>
  </si>
  <si>
    <t>0392030001</t>
  </si>
  <si>
    <t>Uvedení pozemků staveb do odpovídajícího stavu</t>
  </si>
  <si>
    <t>-1772129860</t>
  </si>
  <si>
    <t>"uvedení pozemků staveb, sítí a komunikací dotčených stavbou do odpovídajícího stavu"</t>
  </si>
  <si>
    <t>"včetně všech protokolů o zpětném předání"</t>
  </si>
  <si>
    <t>VRN4</t>
  </si>
  <si>
    <t>Inženýrská činnost</t>
  </si>
  <si>
    <t>0450020001</t>
  </si>
  <si>
    <t>Kompletační a koordinační činnost</t>
  </si>
  <si>
    <t>-237676769</t>
  </si>
  <si>
    <t>"kordinace s investorem a zhotovitelem komunikace"</t>
  </si>
  <si>
    <t>VRN7</t>
  </si>
  <si>
    <t>Provozní vlivy</t>
  </si>
  <si>
    <t>07300200011</t>
  </si>
  <si>
    <t>Informování vlastníků přilehlých nemovitostí při stavbě</t>
  </si>
  <si>
    <t>388343403</t>
  </si>
  <si>
    <t>"Informování vlastníků přilehlých nemovitostí při stavbě"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</si>
</sst>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topLeftCell="A58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54"/>
      <c r="AS2" s="254"/>
      <c r="AT2" s="254"/>
      <c r="AU2" s="254"/>
      <c r="AV2" s="254"/>
      <c r="AW2" s="254"/>
      <c r="AX2" s="254"/>
      <c r="AY2" s="254"/>
      <c r="AZ2" s="254"/>
      <c r="BA2" s="254"/>
      <c r="BB2" s="254"/>
      <c r="BC2" s="254"/>
      <c r="BD2" s="254"/>
      <c r="BE2" s="254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6" t="s">
        <v>14</v>
      </c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7"/>
      <c r="AK5" s="267"/>
      <c r="AL5" s="267"/>
      <c r="AM5" s="267"/>
      <c r="AN5" s="267"/>
      <c r="AO5" s="267"/>
      <c r="AP5" s="21"/>
      <c r="AQ5" s="21"/>
      <c r="AR5" s="19"/>
      <c r="BE5" s="246" t="s">
        <v>15</v>
      </c>
      <c r="BS5" s="16" t="s">
        <v>6</v>
      </c>
    </row>
    <row r="6" spans="1:74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8" t="s">
        <v>17</v>
      </c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7"/>
      <c r="AK6" s="267"/>
      <c r="AL6" s="267"/>
      <c r="AM6" s="267"/>
      <c r="AN6" s="267"/>
      <c r="AO6" s="267"/>
      <c r="AP6" s="21"/>
      <c r="AQ6" s="21"/>
      <c r="AR6" s="19"/>
      <c r="BE6" s="247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7"/>
      <c r="BS7" s="16" t="s">
        <v>6</v>
      </c>
    </row>
    <row r="8" spans="1:74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7"/>
      <c r="BS8" s="16" t="s">
        <v>6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7"/>
      <c r="BS9" s="16" t="s">
        <v>6</v>
      </c>
    </row>
    <row r="10" spans="1:74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47"/>
      <c r="BS10" s="16" t="s">
        <v>6</v>
      </c>
    </row>
    <row r="11" spans="1:74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47"/>
      <c r="BS11" s="16" t="s">
        <v>6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7"/>
      <c r="BS12" s="16" t="s">
        <v>6</v>
      </c>
    </row>
    <row r="13" spans="1:74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47"/>
      <c r="BS13" s="16" t="s">
        <v>6</v>
      </c>
    </row>
    <row r="14" spans="1:74" ht="11.25">
      <c r="B14" s="20"/>
      <c r="C14" s="21"/>
      <c r="D14" s="21"/>
      <c r="E14" s="269" t="s">
        <v>29</v>
      </c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70"/>
      <c r="W14" s="270"/>
      <c r="X14" s="270"/>
      <c r="Y14" s="270"/>
      <c r="Z14" s="270"/>
      <c r="AA14" s="270"/>
      <c r="AB14" s="270"/>
      <c r="AC14" s="270"/>
      <c r="AD14" s="270"/>
      <c r="AE14" s="270"/>
      <c r="AF14" s="270"/>
      <c r="AG14" s="270"/>
      <c r="AH14" s="270"/>
      <c r="AI14" s="270"/>
      <c r="AJ14" s="270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47"/>
      <c r="BS14" s="16" t="s">
        <v>6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7"/>
      <c r="BS15" s="16" t="s">
        <v>4</v>
      </c>
    </row>
    <row r="16" spans="1:74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47"/>
      <c r="BS16" s="16" t="s">
        <v>4</v>
      </c>
    </row>
    <row r="17" spans="2:71" ht="18.399999999999999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47"/>
      <c r="BS17" s="16" t="s">
        <v>31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7"/>
      <c r="BS18" s="16" t="s">
        <v>6</v>
      </c>
    </row>
    <row r="19" spans="2:71" ht="12" customHeight="1">
      <c r="B19" s="20"/>
      <c r="C19" s="21"/>
      <c r="D19" s="28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47"/>
      <c r="BS19" s="16" t="s">
        <v>6</v>
      </c>
    </row>
    <row r="20" spans="2:71" ht="18.399999999999999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47"/>
      <c r="BS20" s="16" t="s">
        <v>31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7"/>
    </row>
    <row r="22" spans="2:71" ht="12" customHeight="1">
      <c r="B22" s="20"/>
      <c r="C22" s="21"/>
      <c r="D22" s="28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7"/>
    </row>
    <row r="23" spans="2:71" ht="16.5" customHeight="1">
      <c r="B23" s="20"/>
      <c r="C23" s="21"/>
      <c r="D23" s="21"/>
      <c r="E23" s="271" t="s">
        <v>1</v>
      </c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1"/>
      <c r="Q23" s="271"/>
      <c r="R23" s="271"/>
      <c r="S23" s="271"/>
      <c r="T23" s="271"/>
      <c r="U23" s="271"/>
      <c r="V23" s="271"/>
      <c r="W23" s="271"/>
      <c r="X23" s="271"/>
      <c r="Y23" s="271"/>
      <c r="Z23" s="271"/>
      <c r="AA23" s="271"/>
      <c r="AB23" s="271"/>
      <c r="AC23" s="271"/>
      <c r="AD23" s="271"/>
      <c r="AE23" s="271"/>
      <c r="AF23" s="271"/>
      <c r="AG23" s="271"/>
      <c r="AH23" s="271"/>
      <c r="AI23" s="271"/>
      <c r="AJ23" s="271"/>
      <c r="AK23" s="271"/>
      <c r="AL23" s="271"/>
      <c r="AM23" s="271"/>
      <c r="AN23" s="271"/>
      <c r="AO23" s="21"/>
      <c r="AP23" s="21"/>
      <c r="AQ23" s="21"/>
      <c r="AR23" s="19"/>
      <c r="BE23" s="247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7"/>
    </row>
    <row r="25" spans="2:7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7"/>
    </row>
    <row r="26" spans="2:71" s="1" customFormat="1" ht="25.9" customHeight="1">
      <c r="B26" s="33"/>
      <c r="C26" s="34"/>
      <c r="D26" s="35" t="s">
        <v>34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8">
        <f>ROUND(AG54,2)</f>
        <v>0</v>
      </c>
      <c r="AL26" s="249"/>
      <c r="AM26" s="249"/>
      <c r="AN26" s="249"/>
      <c r="AO26" s="249"/>
      <c r="AP26" s="34"/>
      <c r="AQ26" s="34"/>
      <c r="AR26" s="37"/>
      <c r="BE26" s="247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47"/>
    </row>
    <row r="28" spans="2:71" s="1" customFormat="1" ht="11.25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2" t="s">
        <v>35</v>
      </c>
      <c r="M28" s="272"/>
      <c r="N28" s="272"/>
      <c r="O28" s="272"/>
      <c r="P28" s="272"/>
      <c r="Q28" s="34"/>
      <c r="R28" s="34"/>
      <c r="S28" s="34"/>
      <c r="T28" s="34"/>
      <c r="U28" s="34"/>
      <c r="V28" s="34"/>
      <c r="W28" s="272" t="s">
        <v>36</v>
      </c>
      <c r="X28" s="272"/>
      <c r="Y28" s="272"/>
      <c r="Z28" s="272"/>
      <c r="AA28" s="272"/>
      <c r="AB28" s="272"/>
      <c r="AC28" s="272"/>
      <c r="AD28" s="272"/>
      <c r="AE28" s="272"/>
      <c r="AF28" s="34"/>
      <c r="AG28" s="34"/>
      <c r="AH28" s="34"/>
      <c r="AI28" s="34"/>
      <c r="AJ28" s="34"/>
      <c r="AK28" s="272" t="s">
        <v>37</v>
      </c>
      <c r="AL28" s="272"/>
      <c r="AM28" s="272"/>
      <c r="AN28" s="272"/>
      <c r="AO28" s="272"/>
      <c r="AP28" s="34"/>
      <c r="AQ28" s="34"/>
      <c r="AR28" s="37"/>
      <c r="BE28" s="247"/>
    </row>
    <row r="29" spans="2:71" s="2" customFormat="1" ht="14.45" customHeight="1">
      <c r="B29" s="38"/>
      <c r="C29" s="39"/>
      <c r="D29" s="28" t="s">
        <v>38</v>
      </c>
      <c r="E29" s="39"/>
      <c r="F29" s="28" t="s">
        <v>39</v>
      </c>
      <c r="G29" s="39"/>
      <c r="H29" s="39"/>
      <c r="I29" s="39"/>
      <c r="J29" s="39"/>
      <c r="K29" s="39"/>
      <c r="L29" s="273">
        <v>0.21</v>
      </c>
      <c r="M29" s="245"/>
      <c r="N29" s="245"/>
      <c r="O29" s="245"/>
      <c r="P29" s="245"/>
      <c r="Q29" s="39"/>
      <c r="R29" s="39"/>
      <c r="S29" s="39"/>
      <c r="T29" s="39"/>
      <c r="U29" s="39"/>
      <c r="V29" s="39"/>
      <c r="W29" s="244">
        <f>ROUND(AZ54, 2)</f>
        <v>0</v>
      </c>
      <c r="X29" s="245"/>
      <c r="Y29" s="245"/>
      <c r="Z29" s="245"/>
      <c r="AA29" s="245"/>
      <c r="AB29" s="245"/>
      <c r="AC29" s="245"/>
      <c r="AD29" s="245"/>
      <c r="AE29" s="245"/>
      <c r="AF29" s="39"/>
      <c r="AG29" s="39"/>
      <c r="AH29" s="39"/>
      <c r="AI29" s="39"/>
      <c r="AJ29" s="39"/>
      <c r="AK29" s="244">
        <f>ROUND(AV54, 2)</f>
        <v>0</v>
      </c>
      <c r="AL29" s="245"/>
      <c r="AM29" s="245"/>
      <c r="AN29" s="245"/>
      <c r="AO29" s="245"/>
      <c r="AP29" s="39"/>
      <c r="AQ29" s="39"/>
      <c r="AR29" s="40"/>
      <c r="BE29" s="247"/>
    </row>
    <row r="30" spans="2:71" s="2" customFormat="1" ht="14.45" customHeight="1">
      <c r="B30" s="38"/>
      <c r="C30" s="39"/>
      <c r="D30" s="39"/>
      <c r="E30" s="39"/>
      <c r="F30" s="28" t="s">
        <v>40</v>
      </c>
      <c r="G30" s="39"/>
      <c r="H30" s="39"/>
      <c r="I30" s="39"/>
      <c r="J30" s="39"/>
      <c r="K30" s="39"/>
      <c r="L30" s="273">
        <v>0.15</v>
      </c>
      <c r="M30" s="245"/>
      <c r="N30" s="245"/>
      <c r="O30" s="245"/>
      <c r="P30" s="245"/>
      <c r="Q30" s="39"/>
      <c r="R30" s="39"/>
      <c r="S30" s="39"/>
      <c r="T30" s="39"/>
      <c r="U30" s="39"/>
      <c r="V30" s="39"/>
      <c r="W30" s="244">
        <f>ROUND(BA54, 2)</f>
        <v>0</v>
      </c>
      <c r="X30" s="245"/>
      <c r="Y30" s="245"/>
      <c r="Z30" s="245"/>
      <c r="AA30" s="245"/>
      <c r="AB30" s="245"/>
      <c r="AC30" s="245"/>
      <c r="AD30" s="245"/>
      <c r="AE30" s="245"/>
      <c r="AF30" s="39"/>
      <c r="AG30" s="39"/>
      <c r="AH30" s="39"/>
      <c r="AI30" s="39"/>
      <c r="AJ30" s="39"/>
      <c r="AK30" s="244">
        <f>ROUND(AW54, 2)</f>
        <v>0</v>
      </c>
      <c r="AL30" s="245"/>
      <c r="AM30" s="245"/>
      <c r="AN30" s="245"/>
      <c r="AO30" s="245"/>
      <c r="AP30" s="39"/>
      <c r="AQ30" s="39"/>
      <c r="AR30" s="40"/>
      <c r="BE30" s="247"/>
    </row>
    <row r="31" spans="2:71" s="2" customFormat="1" ht="14.45" hidden="1" customHeight="1">
      <c r="B31" s="38"/>
      <c r="C31" s="39"/>
      <c r="D31" s="39"/>
      <c r="E31" s="39"/>
      <c r="F31" s="28" t="s">
        <v>41</v>
      </c>
      <c r="G31" s="39"/>
      <c r="H31" s="39"/>
      <c r="I31" s="39"/>
      <c r="J31" s="39"/>
      <c r="K31" s="39"/>
      <c r="L31" s="273">
        <v>0.21</v>
      </c>
      <c r="M31" s="245"/>
      <c r="N31" s="245"/>
      <c r="O31" s="245"/>
      <c r="P31" s="245"/>
      <c r="Q31" s="39"/>
      <c r="R31" s="39"/>
      <c r="S31" s="39"/>
      <c r="T31" s="39"/>
      <c r="U31" s="39"/>
      <c r="V31" s="39"/>
      <c r="W31" s="244">
        <f>ROUND(BB54, 2)</f>
        <v>0</v>
      </c>
      <c r="X31" s="245"/>
      <c r="Y31" s="245"/>
      <c r="Z31" s="245"/>
      <c r="AA31" s="245"/>
      <c r="AB31" s="245"/>
      <c r="AC31" s="245"/>
      <c r="AD31" s="245"/>
      <c r="AE31" s="245"/>
      <c r="AF31" s="39"/>
      <c r="AG31" s="39"/>
      <c r="AH31" s="39"/>
      <c r="AI31" s="39"/>
      <c r="AJ31" s="39"/>
      <c r="AK31" s="244">
        <v>0</v>
      </c>
      <c r="AL31" s="245"/>
      <c r="AM31" s="245"/>
      <c r="AN31" s="245"/>
      <c r="AO31" s="245"/>
      <c r="AP31" s="39"/>
      <c r="AQ31" s="39"/>
      <c r="AR31" s="40"/>
      <c r="BE31" s="247"/>
    </row>
    <row r="32" spans="2:71" s="2" customFormat="1" ht="14.45" hidden="1" customHeight="1">
      <c r="B32" s="38"/>
      <c r="C32" s="39"/>
      <c r="D32" s="39"/>
      <c r="E32" s="39"/>
      <c r="F32" s="28" t="s">
        <v>42</v>
      </c>
      <c r="G32" s="39"/>
      <c r="H32" s="39"/>
      <c r="I32" s="39"/>
      <c r="J32" s="39"/>
      <c r="K32" s="39"/>
      <c r="L32" s="273">
        <v>0.15</v>
      </c>
      <c r="M32" s="245"/>
      <c r="N32" s="245"/>
      <c r="O32" s="245"/>
      <c r="P32" s="245"/>
      <c r="Q32" s="39"/>
      <c r="R32" s="39"/>
      <c r="S32" s="39"/>
      <c r="T32" s="39"/>
      <c r="U32" s="39"/>
      <c r="V32" s="39"/>
      <c r="W32" s="244">
        <f>ROUND(BC54, 2)</f>
        <v>0</v>
      </c>
      <c r="X32" s="245"/>
      <c r="Y32" s="245"/>
      <c r="Z32" s="245"/>
      <c r="AA32" s="245"/>
      <c r="AB32" s="245"/>
      <c r="AC32" s="245"/>
      <c r="AD32" s="245"/>
      <c r="AE32" s="245"/>
      <c r="AF32" s="39"/>
      <c r="AG32" s="39"/>
      <c r="AH32" s="39"/>
      <c r="AI32" s="39"/>
      <c r="AJ32" s="39"/>
      <c r="AK32" s="244">
        <v>0</v>
      </c>
      <c r="AL32" s="245"/>
      <c r="AM32" s="245"/>
      <c r="AN32" s="245"/>
      <c r="AO32" s="245"/>
      <c r="AP32" s="39"/>
      <c r="AQ32" s="39"/>
      <c r="AR32" s="40"/>
      <c r="BE32" s="247"/>
    </row>
    <row r="33" spans="2:57" s="2" customFormat="1" ht="14.45" hidden="1" customHeight="1">
      <c r="B33" s="38"/>
      <c r="C33" s="39"/>
      <c r="D33" s="39"/>
      <c r="E33" s="39"/>
      <c r="F33" s="28" t="s">
        <v>43</v>
      </c>
      <c r="G33" s="39"/>
      <c r="H33" s="39"/>
      <c r="I33" s="39"/>
      <c r="J33" s="39"/>
      <c r="K33" s="39"/>
      <c r="L33" s="273">
        <v>0</v>
      </c>
      <c r="M33" s="245"/>
      <c r="N33" s="245"/>
      <c r="O33" s="245"/>
      <c r="P33" s="245"/>
      <c r="Q33" s="39"/>
      <c r="R33" s="39"/>
      <c r="S33" s="39"/>
      <c r="T33" s="39"/>
      <c r="U33" s="39"/>
      <c r="V33" s="39"/>
      <c r="W33" s="244">
        <f>ROUND(BD54, 2)</f>
        <v>0</v>
      </c>
      <c r="X33" s="245"/>
      <c r="Y33" s="245"/>
      <c r="Z33" s="245"/>
      <c r="AA33" s="245"/>
      <c r="AB33" s="245"/>
      <c r="AC33" s="245"/>
      <c r="AD33" s="245"/>
      <c r="AE33" s="245"/>
      <c r="AF33" s="39"/>
      <c r="AG33" s="39"/>
      <c r="AH33" s="39"/>
      <c r="AI33" s="39"/>
      <c r="AJ33" s="39"/>
      <c r="AK33" s="244">
        <v>0</v>
      </c>
      <c r="AL33" s="245"/>
      <c r="AM33" s="245"/>
      <c r="AN33" s="245"/>
      <c r="AO33" s="245"/>
      <c r="AP33" s="39"/>
      <c r="AQ33" s="39"/>
      <c r="AR33" s="40"/>
      <c r="BE33" s="247"/>
    </row>
    <row r="34" spans="2:57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47"/>
    </row>
    <row r="35" spans="2:57" s="1" customFormat="1" ht="25.9" customHeight="1">
      <c r="B35" s="33"/>
      <c r="C35" s="41"/>
      <c r="D35" s="42" t="s">
        <v>44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45</v>
      </c>
      <c r="U35" s="43"/>
      <c r="V35" s="43"/>
      <c r="W35" s="43"/>
      <c r="X35" s="250" t="s">
        <v>46</v>
      </c>
      <c r="Y35" s="251"/>
      <c r="Z35" s="251"/>
      <c r="AA35" s="251"/>
      <c r="AB35" s="251"/>
      <c r="AC35" s="43"/>
      <c r="AD35" s="43"/>
      <c r="AE35" s="43"/>
      <c r="AF35" s="43"/>
      <c r="AG35" s="43"/>
      <c r="AH35" s="43"/>
      <c r="AI35" s="43"/>
      <c r="AJ35" s="43"/>
      <c r="AK35" s="252">
        <f>SUM(AK26:AK33)</f>
        <v>0</v>
      </c>
      <c r="AL35" s="251"/>
      <c r="AM35" s="251"/>
      <c r="AN35" s="251"/>
      <c r="AO35" s="253"/>
      <c r="AP35" s="41"/>
      <c r="AQ35" s="41"/>
      <c r="AR35" s="37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6.95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57" s="1" customFormat="1" ht="6.95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57" s="1" customFormat="1" ht="24.95" customHeight="1">
      <c r="B42" s="33"/>
      <c r="C42" s="22" t="s">
        <v>47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57" s="1" customFormat="1" ht="6.95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57" s="1" customFormat="1" ht="12" customHeight="1">
      <c r="B44" s="33"/>
      <c r="C44" s="28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01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7"/>
    </row>
    <row r="45" spans="2:57" s="3" customFormat="1" ht="36.950000000000003" customHeight="1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263" t="str">
        <f>K6</f>
        <v>Obnova výtlačného řadu z PE 90, délka 312 m v obci Knapovec</v>
      </c>
      <c r="M45" s="264"/>
      <c r="N45" s="264"/>
      <c r="O45" s="264"/>
      <c r="P45" s="264"/>
      <c r="Q45" s="264"/>
      <c r="R45" s="264"/>
      <c r="S45" s="264"/>
      <c r="T45" s="264"/>
      <c r="U45" s="264"/>
      <c r="V45" s="264"/>
      <c r="W45" s="264"/>
      <c r="X45" s="264"/>
      <c r="Y45" s="264"/>
      <c r="Z45" s="264"/>
      <c r="AA45" s="264"/>
      <c r="AB45" s="264"/>
      <c r="AC45" s="264"/>
      <c r="AD45" s="264"/>
      <c r="AE45" s="264"/>
      <c r="AF45" s="264"/>
      <c r="AG45" s="264"/>
      <c r="AH45" s="264"/>
      <c r="AI45" s="264"/>
      <c r="AJ45" s="264"/>
      <c r="AK45" s="264"/>
      <c r="AL45" s="264"/>
      <c r="AM45" s="264"/>
      <c r="AN45" s="264"/>
      <c r="AO45" s="264"/>
      <c r="AP45" s="51"/>
      <c r="AQ45" s="51"/>
      <c r="AR45" s="52"/>
    </row>
    <row r="46" spans="2:57" s="1" customFormat="1" ht="6.95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57" s="1" customFormat="1" ht="12" customHeight="1">
      <c r="B47" s="33"/>
      <c r="C47" s="28" t="s">
        <v>20</v>
      </c>
      <c r="D47" s="34"/>
      <c r="E47" s="34"/>
      <c r="F47" s="34"/>
      <c r="G47" s="34"/>
      <c r="H47" s="34"/>
      <c r="I47" s="34"/>
      <c r="J47" s="34"/>
      <c r="K47" s="34"/>
      <c r="L47" s="53" t="str">
        <f>IF(K8="","",K8)</f>
        <v>Knapovec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22</v>
      </c>
      <c r="AJ47" s="34"/>
      <c r="AK47" s="34"/>
      <c r="AL47" s="34"/>
      <c r="AM47" s="265" t="str">
        <f>IF(AN8= "","",AN8)</f>
        <v>4.3.2019</v>
      </c>
      <c r="AN47" s="265"/>
      <c r="AO47" s="34"/>
      <c r="AP47" s="34"/>
      <c r="AQ47" s="34"/>
      <c r="AR47" s="37"/>
    </row>
    <row r="48" spans="2:57" s="1" customFormat="1" ht="6.95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13.7" customHeight="1">
      <c r="B49" s="33"/>
      <c r="C49" s="28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30</v>
      </c>
      <c r="AJ49" s="34"/>
      <c r="AK49" s="34"/>
      <c r="AL49" s="34"/>
      <c r="AM49" s="261" t="str">
        <f>IF(E17="","",E17)</f>
        <v xml:space="preserve"> </v>
      </c>
      <c r="AN49" s="262"/>
      <c r="AO49" s="262"/>
      <c r="AP49" s="262"/>
      <c r="AQ49" s="34"/>
      <c r="AR49" s="37"/>
      <c r="AS49" s="255" t="s">
        <v>48</v>
      </c>
      <c r="AT49" s="256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pans="1:91" s="1" customFormat="1" ht="13.7" customHeight="1">
      <c r="B50" s="33"/>
      <c r="C50" s="28" t="s">
        <v>28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32</v>
      </c>
      <c r="AJ50" s="34"/>
      <c r="AK50" s="34"/>
      <c r="AL50" s="34"/>
      <c r="AM50" s="261" t="str">
        <f>IF(E20="","",E20)</f>
        <v xml:space="preserve"> </v>
      </c>
      <c r="AN50" s="262"/>
      <c r="AO50" s="262"/>
      <c r="AP50" s="262"/>
      <c r="AQ50" s="34"/>
      <c r="AR50" s="37"/>
      <c r="AS50" s="257"/>
      <c r="AT50" s="258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1" customFormat="1" ht="10.9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59"/>
      <c r="AT51" s="260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pans="1:91" s="1" customFormat="1" ht="29.25" customHeight="1">
      <c r="B52" s="33"/>
      <c r="C52" s="282" t="s">
        <v>49</v>
      </c>
      <c r="D52" s="275"/>
      <c r="E52" s="275"/>
      <c r="F52" s="275"/>
      <c r="G52" s="275"/>
      <c r="H52" s="61"/>
      <c r="I52" s="274" t="s">
        <v>50</v>
      </c>
      <c r="J52" s="275"/>
      <c r="K52" s="275"/>
      <c r="L52" s="275"/>
      <c r="M52" s="275"/>
      <c r="N52" s="275"/>
      <c r="O52" s="275"/>
      <c r="P52" s="275"/>
      <c r="Q52" s="275"/>
      <c r="R52" s="275"/>
      <c r="S52" s="275"/>
      <c r="T52" s="275"/>
      <c r="U52" s="275"/>
      <c r="V52" s="275"/>
      <c r="W52" s="275"/>
      <c r="X52" s="275"/>
      <c r="Y52" s="275"/>
      <c r="Z52" s="275"/>
      <c r="AA52" s="275"/>
      <c r="AB52" s="275"/>
      <c r="AC52" s="275"/>
      <c r="AD52" s="275"/>
      <c r="AE52" s="275"/>
      <c r="AF52" s="275"/>
      <c r="AG52" s="277" t="s">
        <v>51</v>
      </c>
      <c r="AH52" s="275"/>
      <c r="AI52" s="275"/>
      <c r="AJ52" s="275"/>
      <c r="AK52" s="275"/>
      <c r="AL52" s="275"/>
      <c r="AM52" s="275"/>
      <c r="AN52" s="274" t="s">
        <v>52</v>
      </c>
      <c r="AO52" s="275"/>
      <c r="AP52" s="276"/>
      <c r="AQ52" s="62" t="s">
        <v>53</v>
      </c>
      <c r="AR52" s="37"/>
      <c r="AS52" s="63" t="s">
        <v>54</v>
      </c>
      <c r="AT52" s="64" t="s">
        <v>55</v>
      </c>
      <c r="AU52" s="64" t="s">
        <v>56</v>
      </c>
      <c r="AV52" s="64" t="s">
        <v>57</v>
      </c>
      <c r="AW52" s="64" t="s">
        <v>58</v>
      </c>
      <c r="AX52" s="64" t="s">
        <v>59</v>
      </c>
      <c r="AY52" s="64" t="s">
        <v>60</v>
      </c>
      <c r="AZ52" s="64" t="s">
        <v>61</v>
      </c>
      <c r="BA52" s="64" t="s">
        <v>62</v>
      </c>
      <c r="BB52" s="64" t="s">
        <v>63</v>
      </c>
      <c r="BC52" s="64" t="s">
        <v>64</v>
      </c>
      <c r="BD52" s="65" t="s">
        <v>65</v>
      </c>
    </row>
    <row r="53" spans="1:91" s="1" customFormat="1" ht="10.9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pans="1:91" s="4" customFormat="1" ht="32.450000000000003" customHeight="1">
      <c r="B54" s="69"/>
      <c r="C54" s="70" t="s">
        <v>66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280">
        <f>ROUND(SUM(AG55:AG57),2)</f>
        <v>0</v>
      </c>
      <c r="AH54" s="280"/>
      <c r="AI54" s="280"/>
      <c r="AJ54" s="280"/>
      <c r="AK54" s="280"/>
      <c r="AL54" s="280"/>
      <c r="AM54" s="280"/>
      <c r="AN54" s="281">
        <f>SUM(AG54,AT54)</f>
        <v>0</v>
      </c>
      <c r="AO54" s="281"/>
      <c r="AP54" s="281"/>
      <c r="AQ54" s="73" t="s">
        <v>1</v>
      </c>
      <c r="AR54" s="74"/>
      <c r="AS54" s="75">
        <f>ROUND(SUM(AS55:AS57),2)</f>
        <v>0</v>
      </c>
      <c r="AT54" s="76">
        <f>ROUND(SUM(AV54:AW54),2)</f>
        <v>0</v>
      </c>
      <c r="AU54" s="77">
        <f>ROUND(SUM(AU55:AU57),5)</f>
        <v>0</v>
      </c>
      <c r="AV54" s="76">
        <f>ROUND(AZ54*L29,2)</f>
        <v>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ROUND(SUM(AZ55:AZ57),2)</f>
        <v>0</v>
      </c>
      <c r="BA54" s="76">
        <f>ROUND(SUM(BA55:BA57),2)</f>
        <v>0</v>
      </c>
      <c r="BB54" s="76">
        <f>ROUND(SUM(BB55:BB57),2)</f>
        <v>0</v>
      </c>
      <c r="BC54" s="76">
        <f>ROUND(SUM(BC55:BC57),2)</f>
        <v>0</v>
      </c>
      <c r="BD54" s="78">
        <f>ROUND(SUM(BD55:BD57),2)</f>
        <v>0</v>
      </c>
      <c r="BS54" s="79" t="s">
        <v>67</v>
      </c>
      <c r="BT54" s="79" t="s">
        <v>68</v>
      </c>
      <c r="BU54" s="80" t="s">
        <v>69</v>
      </c>
      <c r="BV54" s="79" t="s">
        <v>70</v>
      </c>
      <c r="BW54" s="79" t="s">
        <v>5</v>
      </c>
      <c r="BX54" s="79" t="s">
        <v>71</v>
      </c>
      <c r="CL54" s="79" t="s">
        <v>1</v>
      </c>
    </row>
    <row r="55" spans="1:91" s="5" customFormat="1" ht="16.5" customHeight="1">
      <c r="A55" s="81" t="s">
        <v>72</v>
      </c>
      <c r="B55" s="82"/>
      <c r="C55" s="83"/>
      <c r="D55" s="283" t="s">
        <v>14</v>
      </c>
      <c r="E55" s="283"/>
      <c r="F55" s="283"/>
      <c r="G55" s="283"/>
      <c r="H55" s="283"/>
      <c r="I55" s="84"/>
      <c r="J55" s="283" t="s">
        <v>73</v>
      </c>
      <c r="K55" s="283"/>
      <c r="L55" s="283"/>
      <c r="M55" s="283"/>
      <c r="N55" s="283"/>
      <c r="O55" s="283"/>
      <c r="P55" s="283"/>
      <c r="Q55" s="283"/>
      <c r="R55" s="283"/>
      <c r="S55" s="283"/>
      <c r="T55" s="283"/>
      <c r="U55" s="283"/>
      <c r="V55" s="283"/>
      <c r="W55" s="283"/>
      <c r="X55" s="283"/>
      <c r="Y55" s="283"/>
      <c r="Z55" s="283"/>
      <c r="AA55" s="283"/>
      <c r="AB55" s="283"/>
      <c r="AC55" s="283"/>
      <c r="AD55" s="283"/>
      <c r="AE55" s="283"/>
      <c r="AF55" s="283"/>
      <c r="AG55" s="278">
        <f>'01 - Výtlačný řad'!J30</f>
        <v>0</v>
      </c>
      <c r="AH55" s="279"/>
      <c r="AI55" s="279"/>
      <c r="AJ55" s="279"/>
      <c r="AK55" s="279"/>
      <c r="AL55" s="279"/>
      <c r="AM55" s="279"/>
      <c r="AN55" s="278">
        <f>SUM(AG55,AT55)</f>
        <v>0</v>
      </c>
      <c r="AO55" s="279"/>
      <c r="AP55" s="279"/>
      <c r="AQ55" s="85" t="s">
        <v>74</v>
      </c>
      <c r="AR55" s="86"/>
      <c r="AS55" s="87">
        <v>0</v>
      </c>
      <c r="AT55" s="88">
        <f>ROUND(SUM(AV55:AW55),2)</f>
        <v>0</v>
      </c>
      <c r="AU55" s="89">
        <f>'01 - Výtlačný řad'!P86</f>
        <v>0</v>
      </c>
      <c r="AV55" s="88">
        <f>'01 - Výtlačný řad'!J33</f>
        <v>0</v>
      </c>
      <c r="AW55" s="88">
        <f>'01 - Výtlačný řad'!J34</f>
        <v>0</v>
      </c>
      <c r="AX55" s="88">
        <f>'01 - Výtlačný řad'!J35</f>
        <v>0</v>
      </c>
      <c r="AY55" s="88">
        <f>'01 - Výtlačný řad'!J36</f>
        <v>0</v>
      </c>
      <c r="AZ55" s="88">
        <f>'01 - Výtlačný řad'!F33</f>
        <v>0</v>
      </c>
      <c r="BA55" s="88">
        <f>'01 - Výtlačný řad'!F34</f>
        <v>0</v>
      </c>
      <c r="BB55" s="88">
        <f>'01 - Výtlačný řad'!F35</f>
        <v>0</v>
      </c>
      <c r="BC55" s="88">
        <f>'01 - Výtlačný řad'!F36</f>
        <v>0</v>
      </c>
      <c r="BD55" s="90">
        <f>'01 - Výtlačný řad'!F37</f>
        <v>0</v>
      </c>
      <c r="BT55" s="91" t="s">
        <v>75</v>
      </c>
      <c r="BV55" s="91" t="s">
        <v>70</v>
      </c>
      <c r="BW55" s="91" t="s">
        <v>76</v>
      </c>
      <c r="BX55" s="91" t="s">
        <v>5</v>
      </c>
      <c r="CL55" s="91" t="s">
        <v>77</v>
      </c>
      <c r="CM55" s="91" t="s">
        <v>78</v>
      </c>
    </row>
    <row r="56" spans="1:91" s="5" customFormat="1" ht="16.5" customHeight="1">
      <c r="A56" s="81" t="s">
        <v>72</v>
      </c>
      <c r="B56" s="82"/>
      <c r="C56" s="83"/>
      <c r="D56" s="283" t="s">
        <v>79</v>
      </c>
      <c r="E56" s="283"/>
      <c r="F56" s="283"/>
      <c r="G56" s="283"/>
      <c r="H56" s="283"/>
      <c r="I56" s="84"/>
      <c r="J56" s="283" t="s">
        <v>80</v>
      </c>
      <c r="K56" s="283"/>
      <c r="L56" s="283"/>
      <c r="M56" s="283"/>
      <c r="N56" s="283"/>
      <c r="O56" s="283"/>
      <c r="P56" s="283"/>
      <c r="Q56" s="283"/>
      <c r="R56" s="283"/>
      <c r="S56" s="283"/>
      <c r="T56" s="283"/>
      <c r="U56" s="283"/>
      <c r="V56" s="283"/>
      <c r="W56" s="283"/>
      <c r="X56" s="283"/>
      <c r="Y56" s="283"/>
      <c r="Z56" s="283"/>
      <c r="AA56" s="283"/>
      <c r="AB56" s="283"/>
      <c r="AC56" s="283"/>
      <c r="AD56" s="283"/>
      <c r="AE56" s="283"/>
      <c r="AF56" s="283"/>
      <c r="AG56" s="278">
        <f>'02 - Suchovod'!J30</f>
        <v>0</v>
      </c>
      <c r="AH56" s="279"/>
      <c r="AI56" s="279"/>
      <c r="AJ56" s="279"/>
      <c r="AK56" s="279"/>
      <c r="AL56" s="279"/>
      <c r="AM56" s="279"/>
      <c r="AN56" s="278">
        <f>SUM(AG56,AT56)</f>
        <v>0</v>
      </c>
      <c r="AO56" s="279"/>
      <c r="AP56" s="279"/>
      <c r="AQ56" s="85" t="s">
        <v>74</v>
      </c>
      <c r="AR56" s="86"/>
      <c r="AS56" s="87">
        <v>0</v>
      </c>
      <c r="AT56" s="88">
        <f>ROUND(SUM(AV56:AW56),2)</f>
        <v>0</v>
      </c>
      <c r="AU56" s="89">
        <f>'02 - Suchovod'!P82</f>
        <v>0</v>
      </c>
      <c r="AV56" s="88">
        <f>'02 - Suchovod'!J33</f>
        <v>0</v>
      </c>
      <c r="AW56" s="88">
        <f>'02 - Suchovod'!J34</f>
        <v>0</v>
      </c>
      <c r="AX56" s="88">
        <f>'02 - Suchovod'!J35</f>
        <v>0</v>
      </c>
      <c r="AY56" s="88">
        <f>'02 - Suchovod'!J36</f>
        <v>0</v>
      </c>
      <c r="AZ56" s="88">
        <f>'02 - Suchovod'!F33</f>
        <v>0</v>
      </c>
      <c r="BA56" s="88">
        <f>'02 - Suchovod'!F34</f>
        <v>0</v>
      </c>
      <c r="BB56" s="88">
        <f>'02 - Suchovod'!F35</f>
        <v>0</v>
      </c>
      <c r="BC56" s="88">
        <f>'02 - Suchovod'!F36</f>
        <v>0</v>
      </c>
      <c r="BD56" s="90">
        <f>'02 - Suchovod'!F37</f>
        <v>0</v>
      </c>
      <c r="BT56" s="91" t="s">
        <v>75</v>
      </c>
      <c r="BV56" s="91" t="s">
        <v>70</v>
      </c>
      <c r="BW56" s="91" t="s">
        <v>81</v>
      </c>
      <c r="BX56" s="91" t="s">
        <v>5</v>
      </c>
      <c r="CL56" s="91" t="s">
        <v>82</v>
      </c>
      <c r="CM56" s="91" t="s">
        <v>78</v>
      </c>
    </row>
    <row r="57" spans="1:91" s="5" customFormat="1" ht="16.5" customHeight="1">
      <c r="A57" s="81" t="s">
        <v>72</v>
      </c>
      <c r="B57" s="82"/>
      <c r="C57" s="83"/>
      <c r="D57" s="283" t="s">
        <v>83</v>
      </c>
      <c r="E57" s="283"/>
      <c r="F57" s="283"/>
      <c r="G57" s="283"/>
      <c r="H57" s="283"/>
      <c r="I57" s="84"/>
      <c r="J57" s="283" t="s">
        <v>84</v>
      </c>
      <c r="K57" s="283"/>
      <c r="L57" s="283"/>
      <c r="M57" s="283"/>
      <c r="N57" s="283"/>
      <c r="O57" s="283"/>
      <c r="P57" s="283"/>
      <c r="Q57" s="283"/>
      <c r="R57" s="283"/>
      <c r="S57" s="283"/>
      <c r="T57" s="283"/>
      <c r="U57" s="283"/>
      <c r="V57" s="283"/>
      <c r="W57" s="283"/>
      <c r="X57" s="283"/>
      <c r="Y57" s="283"/>
      <c r="Z57" s="283"/>
      <c r="AA57" s="283"/>
      <c r="AB57" s="283"/>
      <c r="AC57" s="283"/>
      <c r="AD57" s="283"/>
      <c r="AE57" s="283"/>
      <c r="AF57" s="283"/>
      <c r="AG57" s="278">
        <f>'VRN - Vedlejší náklady st...'!J30</f>
        <v>0</v>
      </c>
      <c r="AH57" s="279"/>
      <c r="AI57" s="279"/>
      <c r="AJ57" s="279"/>
      <c r="AK57" s="279"/>
      <c r="AL57" s="279"/>
      <c r="AM57" s="279"/>
      <c r="AN57" s="278">
        <f>SUM(AG57,AT57)</f>
        <v>0</v>
      </c>
      <c r="AO57" s="279"/>
      <c r="AP57" s="279"/>
      <c r="AQ57" s="85" t="s">
        <v>85</v>
      </c>
      <c r="AR57" s="86"/>
      <c r="AS57" s="92">
        <v>0</v>
      </c>
      <c r="AT57" s="93">
        <f>ROUND(SUM(AV57:AW57),2)</f>
        <v>0</v>
      </c>
      <c r="AU57" s="94">
        <f>'VRN - Vedlejší náklady st...'!P84</f>
        <v>0</v>
      </c>
      <c r="AV57" s="93">
        <f>'VRN - Vedlejší náklady st...'!J33</f>
        <v>0</v>
      </c>
      <c r="AW57" s="93">
        <f>'VRN - Vedlejší náklady st...'!J34</f>
        <v>0</v>
      </c>
      <c r="AX57" s="93">
        <f>'VRN - Vedlejší náklady st...'!J35</f>
        <v>0</v>
      </c>
      <c r="AY57" s="93">
        <f>'VRN - Vedlejší náklady st...'!J36</f>
        <v>0</v>
      </c>
      <c r="AZ57" s="93">
        <f>'VRN - Vedlejší náklady st...'!F33</f>
        <v>0</v>
      </c>
      <c r="BA57" s="93">
        <f>'VRN - Vedlejší náklady st...'!F34</f>
        <v>0</v>
      </c>
      <c r="BB57" s="93">
        <f>'VRN - Vedlejší náklady st...'!F35</f>
        <v>0</v>
      </c>
      <c r="BC57" s="93">
        <f>'VRN - Vedlejší náklady st...'!F36</f>
        <v>0</v>
      </c>
      <c r="BD57" s="95">
        <f>'VRN - Vedlejší náklady st...'!F37</f>
        <v>0</v>
      </c>
      <c r="BT57" s="91" t="s">
        <v>75</v>
      </c>
      <c r="BV57" s="91" t="s">
        <v>70</v>
      </c>
      <c r="BW57" s="91" t="s">
        <v>86</v>
      </c>
      <c r="BX57" s="91" t="s">
        <v>5</v>
      </c>
      <c r="CL57" s="91" t="s">
        <v>1</v>
      </c>
      <c r="CM57" s="91" t="s">
        <v>78</v>
      </c>
    </row>
    <row r="58" spans="1:91" s="1" customFormat="1" ht="30" customHeight="1"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7"/>
    </row>
    <row r="59" spans="1:91" s="1" customFormat="1" ht="6.95" customHeight="1">
      <c r="B59" s="45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37"/>
    </row>
  </sheetData>
  <sheetProtection algorithmName="SHA-512" hashValue="wtrMcP8p3R1a62az3NaGmqvHHJEJlmuQdw1di7p84jjsfY26xXmZp3cX8L0nixaOVazQlU7Sex9E6HqgN5Wv8Q==" saltValue="aOOIBWCscNWa3VNrQ727IpEp9MlMRhlEVoZfd72cxwwiwfSBw8MgGJW92Ssl06fWydIRFDJF/x9Xr7/4eiVXOA==" spinCount="100000" sheet="1" objects="1" scenarios="1" formatColumns="0" formatRows="0"/>
  <mergeCells count="50">
    <mergeCell ref="D56:H56"/>
    <mergeCell ref="J56:AF56"/>
    <mergeCell ref="D57:H57"/>
    <mergeCell ref="J57:AF57"/>
    <mergeCell ref="AG54:AM54"/>
    <mergeCell ref="AN54:AP54"/>
    <mergeCell ref="C52:G52"/>
    <mergeCell ref="I52:AF52"/>
    <mergeCell ref="D55:H55"/>
    <mergeCell ref="J55:AF55"/>
    <mergeCell ref="AN55:AP55"/>
    <mergeCell ref="AG55:AM55"/>
    <mergeCell ref="AN56:AP56"/>
    <mergeCell ref="AG56:AM56"/>
    <mergeCell ref="AN57:AP57"/>
    <mergeCell ref="AG57:AM57"/>
    <mergeCell ref="L30:P30"/>
    <mergeCell ref="L31:P31"/>
    <mergeCell ref="L32:P32"/>
    <mergeCell ref="L33:P33"/>
    <mergeCell ref="AN52:AP52"/>
    <mergeCell ref="AG52:AM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01 - Výtlačný řad'!C2" display="/"/>
    <hyperlink ref="A56" location="'02 - Suchovod'!C2" display="/"/>
    <hyperlink ref="A57" location="'VRN - Vedlejší náklady st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13"/>
  <sheetViews>
    <sheetView showGridLines="0" topLeftCell="A323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76</v>
      </c>
      <c r="AZ2" s="97" t="s">
        <v>87</v>
      </c>
      <c r="BA2" s="97" t="s">
        <v>88</v>
      </c>
      <c r="BB2" s="97" t="s">
        <v>1</v>
      </c>
      <c r="BC2" s="97" t="s">
        <v>89</v>
      </c>
      <c r="BD2" s="97" t="s">
        <v>78</v>
      </c>
    </row>
    <row r="3" spans="2:56" ht="6.95" customHeight="1">
      <c r="B3" s="98"/>
      <c r="C3" s="99"/>
      <c r="D3" s="99"/>
      <c r="E3" s="99"/>
      <c r="F3" s="99"/>
      <c r="G3" s="99"/>
      <c r="H3" s="99"/>
      <c r="I3" s="100"/>
      <c r="J3" s="99"/>
      <c r="K3" s="99"/>
      <c r="L3" s="19"/>
      <c r="AT3" s="16" t="s">
        <v>78</v>
      </c>
      <c r="AZ3" s="97" t="s">
        <v>90</v>
      </c>
      <c r="BA3" s="97" t="s">
        <v>88</v>
      </c>
      <c r="BB3" s="97" t="s">
        <v>1</v>
      </c>
      <c r="BC3" s="97" t="s">
        <v>91</v>
      </c>
      <c r="BD3" s="97" t="s">
        <v>78</v>
      </c>
    </row>
    <row r="4" spans="2:56" ht="24.95" customHeight="1">
      <c r="B4" s="19"/>
      <c r="D4" s="101" t="s">
        <v>92</v>
      </c>
      <c r="L4" s="19"/>
      <c r="M4" s="23" t="s">
        <v>10</v>
      </c>
      <c r="AT4" s="16" t="s">
        <v>4</v>
      </c>
      <c r="AZ4" s="97" t="s">
        <v>93</v>
      </c>
      <c r="BA4" s="97" t="s">
        <v>1</v>
      </c>
      <c r="BB4" s="97" t="s">
        <v>1</v>
      </c>
      <c r="BC4" s="97" t="s">
        <v>94</v>
      </c>
      <c r="BD4" s="97" t="s">
        <v>78</v>
      </c>
    </row>
    <row r="5" spans="2:56" ht="6.95" customHeight="1">
      <c r="B5" s="19"/>
      <c r="L5" s="19"/>
      <c r="AZ5" s="97" t="s">
        <v>95</v>
      </c>
      <c r="BA5" s="97" t="s">
        <v>1</v>
      </c>
      <c r="BB5" s="97" t="s">
        <v>1</v>
      </c>
      <c r="BC5" s="97" t="s">
        <v>96</v>
      </c>
      <c r="BD5" s="97" t="s">
        <v>78</v>
      </c>
    </row>
    <row r="6" spans="2:56" ht="12" customHeight="1">
      <c r="B6" s="19"/>
      <c r="D6" s="102" t="s">
        <v>16</v>
      </c>
      <c r="L6" s="19"/>
      <c r="AZ6" s="97" t="s">
        <v>97</v>
      </c>
      <c r="BA6" s="97" t="s">
        <v>1</v>
      </c>
      <c r="BB6" s="97" t="s">
        <v>1</v>
      </c>
      <c r="BC6" s="97" t="s">
        <v>98</v>
      </c>
      <c r="BD6" s="97" t="s">
        <v>78</v>
      </c>
    </row>
    <row r="7" spans="2:56" ht="16.5" customHeight="1">
      <c r="B7" s="19"/>
      <c r="E7" s="284" t="str">
        <f>'Rekapitulace stavby'!K6</f>
        <v>Obnova výtlačného řadu z PE 90, délka 312 m v obci Knapovec</v>
      </c>
      <c r="F7" s="285"/>
      <c r="G7" s="285"/>
      <c r="H7" s="285"/>
      <c r="L7" s="19"/>
      <c r="AZ7" s="97" t="s">
        <v>99</v>
      </c>
      <c r="BA7" s="97" t="s">
        <v>1</v>
      </c>
      <c r="BB7" s="97" t="s">
        <v>1</v>
      </c>
      <c r="BC7" s="97" t="s">
        <v>100</v>
      </c>
      <c r="BD7" s="97" t="s">
        <v>78</v>
      </c>
    </row>
    <row r="8" spans="2:56" s="1" customFormat="1" ht="12" customHeight="1">
      <c r="B8" s="37"/>
      <c r="D8" s="102" t="s">
        <v>101</v>
      </c>
      <c r="I8" s="103"/>
      <c r="L8" s="37"/>
      <c r="AZ8" s="97" t="s">
        <v>102</v>
      </c>
      <c r="BA8" s="97" t="s">
        <v>1</v>
      </c>
      <c r="BB8" s="97" t="s">
        <v>1</v>
      </c>
      <c r="BC8" s="97" t="s">
        <v>103</v>
      </c>
      <c r="BD8" s="97" t="s">
        <v>78</v>
      </c>
    </row>
    <row r="9" spans="2:56" s="1" customFormat="1" ht="36.950000000000003" customHeight="1">
      <c r="B9" s="37"/>
      <c r="E9" s="286" t="s">
        <v>104</v>
      </c>
      <c r="F9" s="287"/>
      <c r="G9" s="287"/>
      <c r="H9" s="287"/>
      <c r="I9" s="103"/>
      <c r="L9" s="37"/>
      <c r="AZ9" s="97" t="s">
        <v>105</v>
      </c>
      <c r="BA9" s="97" t="s">
        <v>106</v>
      </c>
      <c r="BB9" s="97" t="s">
        <v>1</v>
      </c>
      <c r="BC9" s="97" t="s">
        <v>107</v>
      </c>
      <c r="BD9" s="97" t="s">
        <v>78</v>
      </c>
    </row>
    <row r="10" spans="2:56" s="1" customFormat="1" ht="11.25">
      <c r="B10" s="37"/>
      <c r="I10" s="103"/>
      <c r="L10" s="37"/>
      <c r="AZ10" s="97" t="s">
        <v>108</v>
      </c>
      <c r="BA10" s="97" t="s">
        <v>1</v>
      </c>
      <c r="BB10" s="97" t="s">
        <v>1</v>
      </c>
      <c r="BC10" s="97" t="s">
        <v>109</v>
      </c>
      <c r="BD10" s="97" t="s">
        <v>78</v>
      </c>
    </row>
    <row r="11" spans="2:56" s="1" customFormat="1" ht="12" customHeight="1">
      <c r="B11" s="37"/>
      <c r="D11" s="102" t="s">
        <v>18</v>
      </c>
      <c r="F11" s="16" t="s">
        <v>77</v>
      </c>
      <c r="I11" s="104" t="s">
        <v>19</v>
      </c>
      <c r="J11" s="16" t="s">
        <v>110</v>
      </c>
      <c r="L11" s="37"/>
      <c r="AZ11" s="97" t="s">
        <v>111</v>
      </c>
      <c r="BA11" s="97" t="s">
        <v>1</v>
      </c>
      <c r="BB11" s="97" t="s">
        <v>1</v>
      </c>
      <c r="BC11" s="97" t="s">
        <v>112</v>
      </c>
      <c r="BD11" s="97" t="s">
        <v>78</v>
      </c>
    </row>
    <row r="12" spans="2:56" s="1" customFormat="1" ht="12" customHeight="1">
      <c r="B12" s="37"/>
      <c r="D12" s="102" t="s">
        <v>20</v>
      </c>
      <c r="F12" s="16" t="s">
        <v>21</v>
      </c>
      <c r="I12" s="104" t="s">
        <v>22</v>
      </c>
      <c r="J12" s="105" t="str">
        <f>'Rekapitulace stavby'!AN8</f>
        <v>4.3.2019</v>
      </c>
      <c r="L12" s="37"/>
      <c r="AZ12" s="97" t="s">
        <v>113</v>
      </c>
      <c r="BA12" s="97" t="s">
        <v>1</v>
      </c>
      <c r="BB12" s="97" t="s">
        <v>1</v>
      </c>
      <c r="BC12" s="97" t="s">
        <v>114</v>
      </c>
      <c r="BD12" s="97" t="s">
        <v>78</v>
      </c>
    </row>
    <row r="13" spans="2:56" s="1" customFormat="1" ht="10.9" customHeight="1">
      <c r="B13" s="37"/>
      <c r="I13" s="103"/>
      <c r="L13" s="37"/>
      <c r="AZ13" s="97" t="s">
        <v>115</v>
      </c>
      <c r="BA13" s="97" t="s">
        <v>1</v>
      </c>
      <c r="BB13" s="97" t="s">
        <v>1</v>
      </c>
      <c r="BC13" s="97" t="s">
        <v>116</v>
      </c>
      <c r="BD13" s="97" t="s">
        <v>78</v>
      </c>
    </row>
    <row r="14" spans="2:56" s="1" customFormat="1" ht="12" customHeight="1">
      <c r="B14" s="37"/>
      <c r="D14" s="102" t="s">
        <v>24</v>
      </c>
      <c r="I14" s="104" t="s">
        <v>25</v>
      </c>
      <c r="J14" s="16" t="str">
        <f>IF('Rekapitulace stavby'!AN10="","",'Rekapitulace stavby'!AN10)</f>
        <v/>
      </c>
      <c r="L14" s="37"/>
      <c r="AZ14" s="97" t="s">
        <v>117</v>
      </c>
      <c r="BA14" s="97" t="s">
        <v>1</v>
      </c>
      <c r="BB14" s="97" t="s">
        <v>1</v>
      </c>
      <c r="BC14" s="97" t="s">
        <v>118</v>
      </c>
      <c r="BD14" s="97" t="s">
        <v>78</v>
      </c>
    </row>
    <row r="15" spans="2:56" s="1" customFormat="1" ht="18" customHeight="1">
      <c r="B15" s="37"/>
      <c r="E15" s="16" t="str">
        <f>IF('Rekapitulace stavby'!E11="","",'Rekapitulace stavby'!E11)</f>
        <v xml:space="preserve"> </v>
      </c>
      <c r="I15" s="104" t="s">
        <v>27</v>
      </c>
      <c r="J15" s="16" t="str">
        <f>IF('Rekapitulace stavby'!AN11="","",'Rekapitulace stavby'!AN11)</f>
        <v/>
      </c>
      <c r="L15" s="37"/>
    </row>
    <row r="16" spans="2:56" s="1" customFormat="1" ht="6.95" customHeight="1">
      <c r="B16" s="37"/>
      <c r="I16" s="103"/>
      <c r="L16" s="37"/>
    </row>
    <row r="17" spans="2:12" s="1" customFormat="1" ht="12" customHeight="1">
      <c r="B17" s="37"/>
      <c r="D17" s="102" t="s">
        <v>28</v>
      </c>
      <c r="I17" s="104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88" t="str">
        <f>'Rekapitulace stavby'!E14</f>
        <v>Vyplň údaj</v>
      </c>
      <c r="F18" s="289"/>
      <c r="G18" s="289"/>
      <c r="H18" s="289"/>
      <c r="I18" s="104" t="s">
        <v>27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3"/>
      <c r="L19" s="37"/>
    </row>
    <row r="20" spans="2:12" s="1" customFormat="1" ht="12" customHeight="1">
      <c r="B20" s="37"/>
      <c r="D20" s="102" t="s">
        <v>30</v>
      </c>
      <c r="I20" s="104" t="s">
        <v>25</v>
      </c>
      <c r="J20" s="16" t="str">
        <f>IF('Rekapitulace stavby'!AN16="","",'Rekapitulace stavby'!AN16)</f>
        <v/>
      </c>
      <c r="L20" s="37"/>
    </row>
    <row r="21" spans="2:12" s="1" customFormat="1" ht="18" customHeight="1">
      <c r="B21" s="37"/>
      <c r="E21" s="16" t="str">
        <f>IF('Rekapitulace stavby'!E17="","",'Rekapitulace stavby'!E17)</f>
        <v xml:space="preserve"> </v>
      </c>
      <c r="I21" s="104" t="s">
        <v>27</v>
      </c>
      <c r="J21" s="16" t="str">
        <f>IF('Rekapitulace stavby'!AN17="","",'Rekapitulace stavby'!AN17)</f>
        <v/>
      </c>
      <c r="L21" s="37"/>
    </row>
    <row r="22" spans="2:12" s="1" customFormat="1" ht="6.95" customHeight="1">
      <c r="B22" s="37"/>
      <c r="I22" s="103"/>
      <c r="L22" s="37"/>
    </row>
    <row r="23" spans="2:12" s="1" customFormat="1" ht="12" customHeight="1">
      <c r="B23" s="37"/>
      <c r="D23" s="102" t="s">
        <v>32</v>
      </c>
      <c r="I23" s="104" t="s">
        <v>25</v>
      </c>
      <c r="J23" s="16" t="str">
        <f>IF('Rekapitulace stavby'!AN19="","",'Rekapitulace stavby'!AN19)</f>
        <v/>
      </c>
      <c r="L23" s="37"/>
    </row>
    <row r="24" spans="2:12" s="1" customFormat="1" ht="18" customHeight="1">
      <c r="B24" s="37"/>
      <c r="E24" s="16" t="str">
        <f>IF('Rekapitulace stavby'!E20="","",'Rekapitulace stavby'!E20)</f>
        <v xml:space="preserve"> </v>
      </c>
      <c r="I24" s="104" t="s">
        <v>27</v>
      </c>
      <c r="J24" s="16" t="str">
        <f>IF('Rekapitulace stavby'!AN20="","",'Rekapitulace stavby'!AN20)</f>
        <v/>
      </c>
      <c r="L24" s="37"/>
    </row>
    <row r="25" spans="2:12" s="1" customFormat="1" ht="6.95" customHeight="1">
      <c r="B25" s="37"/>
      <c r="I25" s="103"/>
      <c r="L25" s="37"/>
    </row>
    <row r="26" spans="2:12" s="1" customFormat="1" ht="12" customHeight="1">
      <c r="B26" s="37"/>
      <c r="D26" s="102" t="s">
        <v>33</v>
      </c>
      <c r="I26" s="103"/>
      <c r="L26" s="37"/>
    </row>
    <row r="27" spans="2:12" s="6" customFormat="1" ht="16.5" customHeight="1">
      <c r="B27" s="106"/>
      <c r="E27" s="290" t="s">
        <v>1</v>
      </c>
      <c r="F27" s="290"/>
      <c r="G27" s="290"/>
      <c r="H27" s="290"/>
      <c r="I27" s="107"/>
      <c r="L27" s="106"/>
    </row>
    <row r="28" spans="2:12" s="1" customFormat="1" ht="6.95" customHeight="1">
      <c r="B28" s="37"/>
      <c r="I28" s="103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8"/>
      <c r="J29" s="55"/>
      <c r="K29" s="55"/>
      <c r="L29" s="37"/>
    </row>
    <row r="30" spans="2:12" s="1" customFormat="1" ht="25.35" customHeight="1">
      <c r="B30" s="37"/>
      <c r="D30" s="109" t="s">
        <v>34</v>
      </c>
      <c r="I30" s="103"/>
      <c r="J30" s="110">
        <f>ROUND(J86,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8"/>
      <c r="J31" s="55"/>
      <c r="K31" s="55"/>
      <c r="L31" s="37"/>
    </row>
    <row r="32" spans="2:12" s="1" customFormat="1" ht="14.45" customHeight="1">
      <c r="B32" s="37"/>
      <c r="F32" s="111" t="s">
        <v>36</v>
      </c>
      <c r="I32" s="112" t="s">
        <v>35</v>
      </c>
      <c r="J32" s="111" t="s">
        <v>37</v>
      </c>
      <c r="L32" s="37"/>
    </row>
    <row r="33" spans="2:12" s="1" customFormat="1" ht="14.45" customHeight="1">
      <c r="B33" s="37"/>
      <c r="D33" s="102" t="s">
        <v>38</v>
      </c>
      <c r="E33" s="102" t="s">
        <v>39</v>
      </c>
      <c r="F33" s="113">
        <f>ROUND((SUM(BE86:BE312)),  2)</f>
        <v>0</v>
      </c>
      <c r="I33" s="114">
        <v>0.21</v>
      </c>
      <c r="J33" s="113">
        <f>ROUND(((SUM(BE86:BE312))*I33),  2)</f>
        <v>0</v>
      </c>
      <c r="L33" s="37"/>
    </row>
    <row r="34" spans="2:12" s="1" customFormat="1" ht="14.45" customHeight="1">
      <c r="B34" s="37"/>
      <c r="E34" s="102" t="s">
        <v>40</v>
      </c>
      <c r="F34" s="113">
        <f>ROUND((SUM(BF86:BF312)),  2)</f>
        <v>0</v>
      </c>
      <c r="I34" s="114">
        <v>0.15</v>
      </c>
      <c r="J34" s="113">
        <f>ROUND(((SUM(BF86:BF312))*I34),  2)</f>
        <v>0</v>
      </c>
      <c r="L34" s="37"/>
    </row>
    <row r="35" spans="2:12" s="1" customFormat="1" ht="14.45" hidden="1" customHeight="1">
      <c r="B35" s="37"/>
      <c r="E35" s="102" t="s">
        <v>41</v>
      </c>
      <c r="F35" s="113">
        <f>ROUND((SUM(BG86:BG312)),  2)</f>
        <v>0</v>
      </c>
      <c r="I35" s="114">
        <v>0.21</v>
      </c>
      <c r="J35" s="113">
        <f>0</f>
        <v>0</v>
      </c>
      <c r="L35" s="37"/>
    </row>
    <row r="36" spans="2:12" s="1" customFormat="1" ht="14.45" hidden="1" customHeight="1">
      <c r="B36" s="37"/>
      <c r="E36" s="102" t="s">
        <v>42</v>
      </c>
      <c r="F36" s="113">
        <f>ROUND((SUM(BH86:BH312)),  2)</f>
        <v>0</v>
      </c>
      <c r="I36" s="114">
        <v>0.15</v>
      </c>
      <c r="J36" s="113">
        <f>0</f>
        <v>0</v>
      </c>
      <c r="L36" s="37"/>
    </row>
    <row r="37" spans="2:12" s="1" customFormat="1" ht="14.45" hidden="1" customHeight="1">
      <c r="B37" s="37"/>
      <c r="E37" s="102" t="s">
        <v>43</v>
      </c>
      <c r="F37" s="113">
        <f>ROUND((SUM(BI86:BI312)),  2)</f>
        <v>0</v>
      </c>
      <c r="I37" s="114">
        <v>0</v>
      </c>
      <c r="J37" s="113">
        <f>0</f>
        <v>0</v>
      </c>
      <c r="L37" s="37"/>
    </row>
    <row r="38" spans="2:12" s="1" customFormat="1" ht="6.95" customHeight="1">
      <c r="B38" s="37"/>
      <c r="I38" s="103"/>
      <c r="L38" s="37"/>
    </row>
    <row r="39" spans="2:12" s="1" customFormat="1" ht="25.35" customHeight="1">
      <c r="B39" s="37"/>
      <c r="C39" s="115"/>
      <c r="D39" s="116" t="s">
        <v>44</v>
      </c>
      <c r="E39" s="117"/>
      <c r="F39" s="117"/>
      <c r="G39" s="118" t="s">
        <v>45</v>
      </c>
      <c r="H39" s="119" t="s">
        <v>46</v>
      </c>
      <c r="I39" s="120"/>
      <c r="J39" s="121">
        <f>SUM(J30:J37)</f>
        <v>0</v>
      </c>
      <c r="K39" s="122"/>
      <c r="L39" s="37"/>
    </row>
    <row r="40" spans="2:12" s="1" customFormat="1" ht="14.45" customHeight="1">
      <c r="B40" s="123"/>
      <c r="C40" s="124"/>
      <c r="D40" s="124"/>
      <c r="E40" s="124"/>
      <c r="F40" s="124"/>
      <c r="G40" s="124"/>
      <c r="H40" s="124"/>
      <c r="I40" s="125"/>
      <c r="J40" s="124"/>
      <c r="K40" s="124"/>
      <c r="L40" s="37"/>
    </row>
    <row r="44" spans="2:12" s="1" customFormat="1" ht="6.95" customHeight="1">
      <c r="B44" s="126"/>
      <c r="C44" s="127"/>
      <c r="D44" s="127"/>
      <c r="E44" s="127"/>
      <c r="F44" s="127"/>
      <c r="G44" s="127"/>
      <c r="H44" s="127"/>
      <c r="I44" s="128"/>
      <c r="J44" s="127"/>
      <c r="K44" s="127"/>
      <c r="L44" s="37"/>
    </row>
    <row r="45" spans="2:12" s="1" customFormat="1" ht="24.95" customHeight="1">
      <c r="B45" s="33"/>
      <c r="C45" s="22" t="s">
        <v>119</v>
      </c>
      <c r="D45" s="34"/>
      <c r="E45" s="34"/>
      <c r="F45" s="34"/>
      <c r="G45" s="34"/>
      <c r="H45" s="34"/>
      <c r="I45" s="103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3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3"/>
      <c r="J47" s="34"/>
      <c r="K47" s="34"/>
      <c r="L47" s="37"/>
    </row>
    <row r="48" spans="2:12" s="1" customFormat="1" ht="16.5" customHeight="1">
      <c r="B48" s="33"/>
      <c r="C48" s="34"/>
      <c r="D48" s="34"/>
      <c r="E48" s="291" t="str">
        <f>E7</f>
        <v>Obnova výtlačného řadu z PE 90, délka 312 m v obci Knapovec</v>
      </c>
      <c r="F48" s="292"/>
      <c r="G48" s="292"/>
      <c r="H48" s="292"/>
      <c r="I48" s="103"/>
      <c r="J48" s="34"/>
      <c r="K48" s="34"/>
      <c r="L48" s="37"/>
    </row>
    <row r="49" spans="2:47" s="1" customFormat="1" ht="12" customHeight="1">
      <c r="B49" s="33"/>
      <c r="C49" s="28" t="s">
        <v>101</v>
      </c>
      <c r="D49" s="34"/>
      <c r="E49" s="34"/>
      <c r="F49" s="34"/>
      <c r="G49" s="34"/>
      <c r="H49" s="34"/>
      <c r="I49" s="103"/>
      <c r="J49" s="34"/>
      <c r="K49" s="34"/>
      <c r="L49" s="37"/>
    </row>
    <row r="50" spans="2:47" s="1" customFormat="1" ht="16.5" customHeight="1">
      <c r="B50" s="33"/>
      <c r="C50" s="34"/>
      <c r="D50" s="34"/>
      <c r="E50" s="263" t="str">
        <f>E9</f>
        <v>01 - Výtlačný řad</v>
      </c>
      <c r="F50" s="262"/>
      <c r="G50" s="262"/>
      <c r="H50" s="262"/>
      <c r="I50" s="103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3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>Knapovec</v>
      </c>
      <c r="G52" s="34"/>
      <c r="H52" s="34"/>
      <c r="I52" s="104" t="s">
        <v>22</v>
      </c>
      <c r="J52" s="54" t="str">
        <f>IF(J12="","",J12)</f>
        <v>4.3.2019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3"/>
      <c r="J53" s="34"/>
      <c r="K53" s="34"/>
      <c r="L53" s="37"/>
    </row>
    <row r="54" spans="2:47" s="1" customFormat="1" ht="13.7" customHeight="1">
      <c r="B54" s="33"/>
      <c r="C54" s="28" t="s">
        <v>24</v>
      </c>
      <c r="D54" s="34"/>
      <c r="E54" s="34"/>
      <c r="F54" s="26" t="str">
        <f>E15</f>
        <v xml:space="preserve"> </v>
      </c>
      <c r="G54" s="34"/>
      <c r="H54" s="34"/>
      <c r="I54" s="104" t="s">
        <v>30</v>
      </c>
      <c r="J54" s="31" t="str">
        <f>E21</f>
        <v xml:space="preserve"> </v>
      </c>
      <c r="K54" s="34"/>
      <c r="L54" s="37"/>
    </row>
    <row r="55" spans="2:47" s="1" customFormat="1" ht="13.7" customHeight="1">
      <c r="B55" s="33"/>
      <c r="C55" s="28" t="s">
        <v>28</v>
      </c>
      <c r="D55" s="34"/>
      <c r="E55" s="34"/>
      <c r="F55" s="26" t="str">
        <f>IF(E18="","",E18)</f>
        <v>Vyplň údaj</v>
      </c>
      <c r="G55" s="34"/>
      <c r="H55" s="34"/>
      <c r="I55" s="104" t="s">
        <v>32</v>
      </c>
      <c r="J55" s="31" t="str">
        <f>E24</f>
        <v xml:space="preserve"> 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3"/>
      <c r="J56" s="34"/>
      <c r="K56" s="34"/>
      <c r="L56" s="37"/>
    </row>
    <row r="57" spans="2:47" s="1" customFormat="1" ht="29.25" customHeight="1">
      <c r="B57" s="33"/>
      <c r="C57" s="129" t="s">
        <v>120</v>
      </c>
      <c r="D57" s="130"/>
      <c r="E57" s="130"/>
      <c r="F57" s="130"/>
      <c r="G57" s="130"/>
      <c r="H57" s="130"/>
      <c r="I57" s="131"/>
      <c r="J57" s="132" t="s">
        <v>121</v>
      </c>
      <c r="K57" s="130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3"/>
      <c r="J58" s="34"/>
      <c r="K58" s="34"/>
      <c r="L58" s="37"/>
    </row>
    <row r="59" spans="2:47" s="1" customFormat="1" ht="22.9" customHeight="1">
      <c r="B59" s="33"/>
      <c r="C59" s="133" t="s">
        <v>122</v>
      </c>
      <c r="D59" s="34"/>
      <c r="E59" s="34"/>
      <c r="F59" s="34"/>
      <c r="G59" s="34"/>
      <c r="H59" s="34"/>
      <c r="I59" s="103"/>
      <c r="J59" s="72">
        <f>J86</f>
        <v>0</v>
      </c>
      <c r="K59" s="34"/>
      <c r="L59" s="37"/>
      <c r="AU59" s="16" t="s">
        <v>123</v>
      </c>
    </row>
    <row r="60" spans="2:47" s="7" customFormat="1" ht="24.95" customHeight="1">
      <c r="B60" s="134"/>
      <c r="C60" s="135"/>
      <c r="D60" s="136" t="s">
        <v>124</v>
      </c>
      <c r="E60" s="137"/>
      <c r="F60" s="137"/>
      <c r="G60" s="137"/>
      <c r="H60" s="137"/>
      <c r="I60" s="138"/>
      <c r="J60" s="139">
        <f>J87</f>
        <v>0</v>
      </c>
      <c r="K60" s="135"/>
      <c r="L60" s="140"/>
    </row>
    <row r="61" spans="2:47" s="8" customFormat="1" ht="19.899999999999999" customHeight="1">
      <c r="B61" s="141"/>
      <c r="C61" s="142"/>
      <c r="D61" s="143" t="s">
        <v>125</v>
      </c>
      <c r="E61" s="144"/>
      <c r="F61" s="144"/>
      <c r="G61" s="144"/>
      <c r="H61" s="144"/>
      <c r="I61" s="145"/>
      <c r="J61" s="146">
        <f>J88</f>
        <v>0</v>
      </c>
      <c r="K61" s="142"/>
      <c r="L61" s="147"/>
    </row>
    <row r="62" spans="2:47" s="8" customFormat="1" ht="19.899999999999999" customHeight="1">
      <c r="B62" s="141"/>
      <c r="C62" s="142"/>
      <c r="D62" s="143" t="s">
        <v>126</v>
      </c>
      <c r="E62" s="144"/>
      <c r="F62" s="144"/>
      <c r="G62" s="144"/>
      <c r="H62" s="144"/>
      <c r="I62" s="145"/>
      <c r="J62" s="146">
        <f>J190</f>
        <v>0</v>
      </c>
      <c r="K62" s="142"/>
      <c r="L62" s="147"/>
    </row>
    <row r="63" spans="2:47" s="8" customFormat="1" ht="19.899999999999999" customHeight="1">
      <c r="B63" s="141"/>
      <c r="C63" s="142"/>
      <c r="D63" s="143" t="s">
        <v>127</v>
      </c>
      <c r="E63" s="144"/>
      <c r="F63" s="144"/>
      <c r="G63" s="144"/>
      <c r="H63" s="144"/>
      <c r="I63" s="145"/>
      <c r="J63" s="146">
        <f>J195</f>
        <v>0</v>
      </c>
      <c r="K63" s="142"/>
      <c r="L63" s="147"/>
    </row>
    <row r="64" spans="2:47" s="8" customFormat="1" ht="19.899999999999999" customHeight="1">
      <c r="B64" s="141"/>
      <c r="C64" s="142"/>
      <c r="D64" s="143" t="s">
        <v>128</v>
      </c>
      <c r="E64" s="144"/>
      <c r="F64" s="144"/>
      <c r="G64" s="144"/>
      <c r="H64" s="144"/>
      <c r="I64" s="145"/>
      <c r="J64" s="146">
        <f>J209</f>
        <v>0</v>
      </c>
      <c r="K64" s="142"/>
      <c r="L64" s="147"/>
    </row>
    <row r="65" spans="2:12" s="8" customFormat="1" ht="19.899999999999999" customHeight="1">
      <c r="B65" s="141"/>
      <c r="C65" s="142"/>
      <c r="D65" s="143" t="s">
        <v>129</v>
      </c>
      <c r="E65" s="144"/>
      <c r="F65" s="144"/>
      <c r="G65" s="144"/>
      <c r="H65" s="144"/>
      <c r="I65" s="145"/>
      <c r="J65" s="146">
        <f>J303</f>
        <v>0</v>
      </c>
      <c r="K65" s="142"/>
      <c r="L65" s="147"/>
    </row>
    <row r="66" spans="2:12" s="8" customFormat="1" ht="19.899999999999999" customHeight="1">
      <c r="B66" s="141"/>
      <c r="C66" s="142"/>
      <c r="D66" s="143" t="s">
        <v>130</v>
      </c>
      <c r="E66" s="144"/>
      <c r="F66" s="144"/>
      <c r="G66" s="144"/>
      <c r="H66" s="144"/>
      <c r="I66" s="145"/>
      <c r="J66" s="146">
        <f>J306</f>
        <v>0</v>
      </c>
      <c r="K66" s="142"/>
      <c r="L66" s="147"/>
    </row>
    <row r="67" spans="2:12" s="1" customFormat="1" ht="21.75" customHeight="1">
      <c r="B67" s="33"/>
      <c r="C67" s="34"/>
      <c r="D67" s="34"/>
      <c r="E67" s="34"/>
      <c r="F67" s="34"/>
      <c r="G67" s="34"/>
      <c r="H67" s="34"/>
      <c r="I67" s="103"/>
      <c r="J67" s="34"/>
      <c r="K67" s="34"/>
      <c r="L67" s="37"/>
    </row>
    <row r="68" spans="2:12" s="1" customFormat="1" ht="6.95" customHeight="1">
      <c r="B68" s="45"/>
      <c r="C68" s="46"/>
      <c r="D68" s="46"/>
      <c r="E68" s="46"/>
      <c r="F68" s="46"/>
      <c r="G68" s="46"/>
      <c r="H68" s="46"/>
      <c r="I68" s="125"/>
      <c r="J68" s="46"/>
      <c r="K68" s="46"/>
      <c r="L68" s="37"/>
    </row>
    <row r="72" spans="2:12" s="1" customFormat="1" ht="6.95" customHeight="1">
      <c r="B72" s="47"/>
      <c r="C72" s="48"/>
      <c r="D72" s="48"/>
      <c r="E72" s="48"/>
      <c r="F72" s="48"/>
      <c r="G72" s="48"/>
      <c r="H72" s="48"/>
      <c r="I72" s="128"/>
      <c r="J72" s="48"/>
      <c r="K72" s="48"/>
      <c r="L72" s="37"/>
    </row>
    <row r="73" spans="2:12" s="1" customFormat="1" ht="24.95" customHeight="1">
      <c r="B73" s="33"/>
      <c r="C73" s="22" t="s">
        <v>131</v>
      </c>
      <c r="D73" s="34"/>
      <c r="E73" s="34"/>
      <c r="F73" s="34"/>
      <c r="G73" s="34"/>
      <c r="H73" s="34"/>
      <c r="I73" s="103"/>
      <c r="J73" s="34"/>
      <c r="K73" s="34"/>
      <c r="L73" s="37"/>
    </row>
    <row r="74" spans="2:12" s="1" customFormat="1" ht="6.95" customHeight="1">
      <c r="B74" s="33"/>
      <c r="C74" s="34"/>
      <c r="D74" s="34"/>
      <c r="E74" s="34"/>
      <c r="F74" s="34"/>
      <c r="G74" s="34"/>
      <c r="H74" s="34"/>
      <c r="I74" s="103"/>
      <c r="J74" s="34"/>
      <c r="K74" s="34"/>
      <c r="L74" s="37"/>
    </row>
    <row r="75" spans="2:12" s="1" customFormat="1" ht="12" customHeight="1">
      <c r="B75" s="33"/>
      <c r="C75" s="28" t="s">
        <v>16</v>
      </c>
      <c r="D75" s="34"/>
      <c r="E75" s="34"/>
      <c r="F75" s="34"/>
      <c r="G75" s="34"/>
      <c r="H75" s="34"/>
      <c r="I75" s="103"/>
      <c r="J75" s="34"/>
      <c r="K75" s="34"/>
      <c r="L75" s="37"/>
    </row>
    <row r="76" spans="2:12" s="1" customFormat="1" ht="16.5" customHeight="1">
      <c r="B76" s="33"/>
      <c r="C76" s="34"/>
      <c r="D76" s="34"/>
      <c r="E76" s="291" t="str">
        <f>E7</f>
        <v>Obnova výtlačného řadu z PE 90, délka 312 m v obci Knapovec</v>
      </c>
      <c r="F76" s="292"/>
      <c r="G76" s="292"/>
      <c r="H76" s="292"/>
      <c r="I76" s="103"/>
      <c r="J76" s="34"/>
      <c r="K76" s="34"/>
      <c r="L76" s="37"/>
    </row>
    <row r="77" spans="2:12" s="1" customFormat="1" ht="12" customHeight="1">
      <c r="B77" s="33"/>
      <c r="C77" s="28" t="s">
        <v>101</v>
      </c>
      <c r="D77" s="34"/>
      <c r="E77" s="34"/>
      <c r="F77" s="34"/>
      <c r="G77" s="34"/>
      <c r="H77" s="34"/>
      <c r="I77" s="103"/>
      <c r="J77" s="34"/>
      <c r="K77" s="34"/>
      <c r="L77" s="37"/>
    </row>
    <row r="78" spans="2:12" s="1" customFormat="1" ht="16.5" customHeight="1">
      <c r="B78" s="33"/>
      <c r="C78" s="34"/>
      <c r="D78" s="34"/>
      <c r="E78" s="263" t="str">
        <f>E9</f>
        <v>01 - Výtlačný řad</v>
      </c>
      <c r="F78" s="262"/>
      <c r="G78" s="262"/>
      <c r="H78" s="262"/>
      <c r="I78" s="103"/>
      <c r="J78" s="34"/>
      <c r="K78" s="34"/>
      <c r="L78" s="37"/>
    </row>
    <row r="79" spans="2:12" s="1" customFormat="1" ht="6.95" customHeight="1">
      <c r="B79" s="33"/>
      <c r="C79" s="34"/>
      <c r="D79" s="34"/>
      <c r="E79" s="34"/>
      <c r="F79" s="34"/>
      <c r="G79" s="34"/>
      <c r="H79" s="34"/>
      <c r="I79" s="103"/>
      <c r="J79" s="34"/>
      <c r="K79" s="34"/>
      <c r="L79" s="37"/>
    </row>
    <row r="80" spans="2:12" s="1" customFormat="1" ht="12" customHeight="1">
      <c r="B80" s="33"/>
      <c r="C80" s="28" t="s">
        <v>20</v>
      </c>
      <c r="D80" s="34"/>
      <c r="E80" s="34"/>
      <c r="F80" s="26" t="str">
        <f>F12</f>
        <v>Knapovec</v>
      </c>
      <c r="G80" s="34"/>
      <c r="H80" s="34"/>
      <c r="I80" s="104" t="s">
        <v>22</v>
      </c>
      <c r="J80" s="54" t="str">
        <f>IF(J12="","",J12)</f>
        <v>4.3.2019</v>
      </c>
      <c r="K80" s="34"/>
      <c r="L80" s="37"/>
    </row>
    <row r="81" spans="2:65" s="1" customFormat="1" ht="6.95" customHeight="1">
      <c r="B81" s="33"/>
      <c r="C81" s="34"/>
      <c r="D81" s="34"/>
      <c r="E81" s="34"/>
      <c r="F81" s="34"/>
      <c r="G81" s="34"/>
      <c r="H81" s="34"/>
      <c r="I81" s="103"/>
      <c r="J81" s="34"/>
      <c r="K81" s="34"/>
      <c r="L81" s="37"/>
    </row>
    <row r="82" spans="2:65" s="1" customFormat="1" ht="13.7" customHeight="1">
      <c r="B82" s="33"/>
      <c r="C82" s="28" t="s">
        <v>24</v>
      </c>
      <c r="D82" s="34"/>
      <c r="E82" s="34"/>
      <c r="F82" s="26" t="str">
        <f>E15</f>
        <v xml:space="preserve"> </v>
      </c>
      <c r="G82" s="34"/>
      <c r="H82" s="34"/>
      <c r="I82" s="104" t="s">
        <v>30</v>
      </c>
      <c r="J82" s="31" t="str">
        <f>E21</f>
        <v xml:space="preserve"> </v>
      </c>
      <c r="K82" s="34"/>
      <c r="L82" s="37"/>
    </row>
    <row r="83" spans="2:65" s="1" customFormat="1" ht="13.7" customHeight="1">
      <c r="B83" s="33"/>
      <c r="C83" s="28" t="s">
        <v>28</v>
      </c>
      <c r="D83" s="34"/>
      <c r="E83" s="34"/>
      <c r="F83" s="26" t="str">
        <f>IF(E18="","",E18)</f>
        <v>Vyplň údaj</v>
      </c>
      <c r="G83" s="34"/>
      <c r="H83" s="34"/>
      <c r="I83" s="104" t="s">
        <v>32</v>
      </c>
      <c r="J83" s="31" t="str">
        <f>E24</f>
        <v xml:space="preserve"> </v>
      </c>
      <c r="K83" s="34"/>
      <c r="L83" s="37"/>
    </row>
    <row r="84" spans="2:65" s="1" customFormat="1" ht="10.35" customHeight="1">
      <c r="B84" s="33"/>
      <c r="C84" s="34"/>
      <c r="D84" s="34"/>
      <c r="E84" s="34"/>
      <c r="F84" s="34"/>
      <c r="G84" s="34"/>
      <c r="H84" s="34"/>
      <c r="I84" s="103"/>
      <c r="J84" s="34"/>
      <c r="K84" s="34"/>
      <c r="L84" s="37"/>
    </row>
    <row r="85" spans="2:65" s="9" customFormat="1" ht="29.25" customHeight="1">
      <c r="B85" s="148"/>
      <c r="C85" s="149" t="s">
        <v>132</v>
      </c>
      <c r="D85" s="150" t="s">
        <v>53</v>
      </c>
      <c r="E85" s="150" t="s">
        <v>49</v>
      </c>
      <c r="F85" s="150" t="s">
        <v>50</v>
      </c>
      <c r="G85" s="150" t="s">
        <v>133</v>
      </c>
      <c r="H85" s="150" t="s">
        <v>134</v>
      </c>
      <c r="I85" s="151" t="s">
        <v>135</v>
      </c>
      <c r="J85" s="152" t="s">
        <v>121</v>
      </c>
      <c r="K85" s="153" t="s">
        <v>136</v>
      </c>
      <c r="L85" s="154"/>
      <c r="M85" s="63" t="s">
        <v>1</v>
      </c>
      <c r="N85" s="64" t="s">
        <v>38</v>
      </c>
      <c r="O85" s="64" t="s">
        <v>137</v>
      </c>
      <c r="P85" s="64" t="s">
        <v>138</v>
      </c>
      <c r="Q85" s="64" t="s">
        <v>139</v>
      </c>
      <c r="R85" s="64" t="s">
        <v>140</v>
      </c>
      <c r="S85" s="64" t="s">
        <v>141</v>
      </c>
      <c r="T85" s="65" t="s">
        <v>142</v>
      </c>
    </row>
    <row r="86" spans="2:65" s="1" customFormat="1" ht="22.9" customHeight="1">
      <c r="B86" s="33"/>
      <c r="C86" s="70" t="s">
        <v>143</v>
      </c>
      <c r="D86" s="34"/>
      <c r="E86" s="34"/>
      <c r="F86" s="34"/>
      <c r="G86" s="34"/>
      <c r="H86" s="34"/>
      <c r="I86" s="103"/>
      <c r="J86" s="155">
        <f>BK86</f>
        <v>0</v>
      </c>
      <c r="K86" s="34"/>
      <c r="L86" s="37"/>
      <c r="M86" s="66"/>
      <c r="N86" s="67"/>
      <c r="O86" s="67"/>
      <c r="P86" s="156">
        <f>P87</f>
        <v>0</v>
      </c>
      <c r="Q86" s="67"/>
      <c r="R86" s="156">
        <f>R87</f>
        <v>4.7048542699999993</v>
      </c>
      <c r="S86" s="67"/>
      <c r="T86" s="157">
        <f>T87</f>
        <v>13.728</v>
      </c>
      <c r="AT86" s="16" t="s">
        <v>67</v>
      </c>
      <c r="AU86" s="16" t="s">
        <v>123</v>
      </c>
      <c r="BK86" s="158">
        <f>BK87</f>
        <v>0</v>
      </c>
    </row>
    <row r="87" spans="2:65" s="10" customFormat="1" ht="25.9" customHeight="1">
      <c r="B87" s="159"/>
      <c r="C87" s="160"/>
      <c r="D87" s="161" t="s">
        <v>67</v>
      </c>
      <c r="E87" s="162" t="s">
        <v>144</v>
      </c>
      <c r="F87" s="162" t="s">
        <v>145</v>
      </c>
      <c r="G87" s="160"/>
      <c r="H87" s="160"/>
      <c r="I87" s="163"/>
      <c r="J87" s="164">
        <f>BK87</f>
        <v>0</v>
      </c>
      <c r="K87" s="160"/>
      <c r="L87" s="165"/>
      <c r="M87" s="166"/>
      <c r="N87" s="167"/>
      <c r="O87" s="167"/>
      <c r="P87" s="168">
        <f>P88+P190+P195+P209+P303+P306</f>
        <v>0</v>
      </c>
      <c r="Q87" s="167"/>
      <c r="R87" s="168">
        <f>R88+R190+R195+R209+R303+R306</f>
        <v>4.7048542699999993</v>
      </c>
      <c r="S87" s="167"/>
      <c r="T87" s="169">
        <f>T88+T190+T195+T209+T303+T306</f>
        <v>13.728</v>
      </c>
      <c r="AR87" s="170" t="s">
        <v>75</v>
      </c>
      <c r="AT87" s="171" t="s">
        <v>67</v>
      </c>
      <c r="AU87" s="171" t="s">
        <v>68</v>
      </c>
      <c r="AY87" s="170" t="s">
        <v>146</v>
      </c>
      <c r="BK87" s="172">
        <f>BK88+BK190+BK195+BK209+BK303+BK306</f>
        <v>0</v>
      </c>
    </row>
    <row r="88" spans="2:65" s="10" customFormat="1" ht="22.9" customHeight="1">
      <c r="B88" s="159"/>
      <c r="C88" s="160"/>
      <c r="D88" s="161" t="s">
        <v>67</v>
      </c>
      <c r="E88" s="173" t="s">
        <v>75</v>
      </c>
      <c r="F88" s="173" t="s">
        <v>147</v>
      </c>
      <c r="G88" s="160"/>
      <c r="H88" s="160"/>
      <c r="I88" s="163"/>
      <c r="J88" s="174">
        <f>BK88</f>
        <v>0</v>
      </c>
      <c r="K88" s="160"/>
      <c r="L88" s="165"/>
      <c r="M88" s="166"/>
      <c r="N88" s="167"/>
      <c r="O88" s="167"/>
      <c r="P88" s="168">
        <f>SUM(P89:P189)</f>
        <v>0</v>
      </c>
      <c r="Q88" s="167"/>
      <c r="R88" s="168">
        <f>SUM(R89:R189)</f>
        <v>1.71907962</v>
      </c>
      <c r="S88" s="167"/>
      <c r="T88" s="169">
        <f>SUM(T89:T189)</f>
        <v>0</v>
      </c>
      <c r="AR88" s="170" t="s">
        <v>75</v>
      </c>
      <c r="AT88" s="171" t="s">
        <v>67</v>
      </c>
      <c r="AU88" s="171" t="s">
        <v>75</v>
      </c>
      <c r="AY88" s="170" t="s">
        <v>146</v>
      </c>
      <c r="BK88" s="172">
        <f>SUM(BK89:BK189)</f>
        <v>0</v>
      </c>
    </row>
    <row r="89" spans="2:65" s="1" customFormat="1" ht="16.5" customHeight="1">
      <c r="B89" s="33"/>
      <c r="C89" s="175" t="s">
        <v>75</v>
      </c>
      <c r="D89" s="175" t="s">
        <v>148</v>
      </c>
      <c r="E89" s="176" t="s">
        <v>149</v>
      </c>
      <c r="F89" s="177" t="s">
        <v>150</v>
      </c>
      <c r="G89" s="178" t="s">
        <v>151</v>
      </c>
      <c r="H89" s="179">
        <v>450</v>
      </c>
      <c r="I89" s="180"/>
      <c r="J89" s="181">
        <f>ROUND(I89*H89,2)</f>
        <v>0</v>
      </c>
      <c r="K89" s="177" t="s">
        <v>152</v>
      </c>
      <c r="L89" s="37"/>
      <c r="M89" s="182" t="s">
        <v>1</v>
      </c>
      <c r="N89" s="183" t="s">
        <v>39</v>
      </c>
      <c r="O89" s="59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AR89" s="16" t="s">
        <v>153</v>
      </c>
      <c r="AT89" s="16" t="s">
        <v>148</v>
      </c>
      <c r="AU89" s="16" t="s">
        <v>78</v>
      </c>
      <c r="AY89" s="16" t="s">
        <v>146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75</v>
      </c>
      <c r="BK89" s="186">
        <f>ROUND(I89*H89,2)</f>
        <v>0</v>
      </c>
      <c r="BL89" s="16" t="s">
        <v>153</v>
      </c>
      <c r="BM89" s="16" t="s">
        <v>154</v>
      </c>
    </row>
    <row r="90" spans="2:65" s="11" customFormat="1" ht="11.25">
      <c r="B90" s="187"/>
      <c r="C90" s="188"/>
      <c r="D90" s="189" t="s">
        <v>155</v>
      </c>
      <c r="E90" s="190" t="s">
        <v>1</v>
      </c>
      <c r="F90" s="191" t="s">
        <v>156</v>
      </c>
      <c r="G90" s="188"/>
      <c r="H90" s="190" t="s">
        <v>1</v>
      </c>
      <c r="I90" s="192"/>
      <c r="J90" s="188"/>
      <c r="K90" s="188"/>
      <c r="L90" s="193"/>
      <c r="M90" s="194"/>
      <c r="N90" s="195"/>
      <c r="O90" s="195"/>
      <c r="P90" s="195"/>
      <c r="Q90" s="195"/>
      <c r="R90" s="195"/>
      <c r="S90" s="195"/>
      <c r="T90" s="196"/>
      <c r="AT90" s="197" t="s">
        <v>155</v>
      </c>
      <c r="AU90" s="197" t="s">
        <v>78</v>
      </c>
      <c r="AV90" s="11" t="s">
        <v>75</v>
      </c>
      <c r="AW90" s="11" t="s">
        <v>31</v>
      </c>
      <c r="AX90" s="11" t="s">
        <v>68</v>
      </c>
      <c r="AY90" s="197" t="s">
        <v>146</v>
      </c>
    </row>
    <row r="91" spans="2:65" s="12" customFormat="1" ht="11.25">
      <c r="B91" s="198"/>
      <c r="C91" s="199"/>
      <c r="D91" s="189" t="s">
        <v>155</v>
      </c>
      <c r="E91" s="200" t="s">
        <v>1</v>
      </c>
      <c r="F91" s="201" t="s">
        <v>157</v>
      </c>
      <c r="G91" s="199"/>
      <c r="H91" s="202">
        <v>450</v>
      </c>
      <c r="I91" s="203"/>
      <c r="J91" s="199"/>
      <c r="K91" s="199"/>
      <c r="L91" s="204"/>
      <c r="M91" s="205"/>
      <c r="N91" s="206"/>
      <c r="O91" s="206"/>
      <c r="P91" s="206"/>
      <c r="Q91" s="206"/>
      <c r="R91" s="206"/>
      <c r="S91" s="206"/>
      <c r="T91" s="207"/>
      <c r="AT91" s="208" t="s">
        <v>155</v>
      </c>
      <c r="AU91" s="208" t="s">
        <v>78</v>
      </c>
      <c r="AV91" s="12" t="s">
        <v>78</v>
      </c>
      <c r="AW91" s="12" t="s">
        <v>31</v>
      </c>
      <c r="AX91" s="12" t="s">
        <v>75</v>
      </c>
      <c r="AY91" s="208" t="s">
        <v>146</v>
      </c>
    </row>
    <row r="92" spans="2:65" s="1" customFormat="1" ht="16.5" customHeight="1">
      <c r="B92" s="33"/>
      <c r="C92" s="175" t="s">
        <v>78</v>
      </c>
      <c r="D92" s="175" t="s">
        <v>148</v>
      </c>
      <c r="E92" s="176" t="s">
        <v>158</v>
      </c>
      <c r="F92" s="177" t="s">
        <v>159</v>
      </c>
      <c r="G92" s="178" t="s">
        <v>160</v>
      </c>
      <c r="H92" s="179">
        <v>156</v>
      </c>
      <c r="I92" s="180"/>
      <c r="J92" s="181">
        <f>ROUND(I92*H92,2)</f>
        <v>0</v>
      </c>
      <c r="K92" s="177" t="s">
        <v>152</v>
      </c>
      <c r="L92" s="37"/>
      <c r="M92" s="182" t="s">
        <v>1</v>
      </c>
      <c r="N92" s="183" t="s">
        <v>39</v>
      </c>
      <c r="O92" s="59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AR92" s="16" t="s">
        <v>153</v>
      </c>
      <c r="AT92" s="16" t="s">
        <v>148</v>
      </c>
      <c r="AU92" s="16" t="s">
        <v>78</v>
      </c>
      <c r="AY92" s="16" t="s">
        <v>146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6" t="s">
        <v>75</v>
      </c>
      <c r="BK92" s="186">
        <f>ROUND(I92*H92,2)</f>
        <v>0</v>
      </c>
      <c r="BL92" s="16" t="s">
        <v>153</v>
      </c>
      <c r="BM92" s="16" t="s">
        <v>161</v>
      </c>
    </row>
    <row r="93" spans="2:65" s="11" customFormat="1" ht="11.25">
      <c r="B93" s="187"/>
      <c r="C93" s="188"/>
      <c r="D93" s="189" t="s">
        <v>155</v>
      </c>
      <c r="E93" s="190" t="s">
        <v>1</v>
      </c>
      <c r="F93" s="191" t="s">
        <v>162</v>
      </c>
      <c r="G93" s="188"/>
      <c r="H93" s="190" t="s">
        <v>1</v>
      </c>
      <c r="I93" s="192"/>
      <c r="J93" s="188"/>
      <c r="K93" s="188"/>
      <c r="L93" s="193"/>
      <c r="M93" s="194"/>
      <c r="N93" s="195"/>
      <c r="O93" s="195"/>
      <c r="P93" s="195"/>
      <c r="Q93" s="195"/>
      <c r="R93" s="195"/>
      <c r="S93" s="195"/>
      <c r="T93" s="196"/>
      <c r="AT93" s="197" t="s">
        <v>155</v>
      </c>
      <c r="AU93" s="197" t="s">
        <v>78</v>
      </c>
      <c r="AV93" s="11" t="s">
        <v>75</v>
      </c>
      <c r="AW93" s="11" t="s">
        <v>31</v>
      </c>
      <c r="AX93" s="11" t="s">
        <v>68</v>
      </c>
      <c r="AY93" s="197" t="s">
        <v>146</v>
      </c>
    </row>
    <row r="94" spans="2:65" s="12" customFormat="1" ht="11.25">
      <c r="B94" s="198"/>
      <c r="C94" s="199"/>
      <c r="D94" s="189" t="s">
        <v>155</v>
      </c>
      <c r="E94" s="200" t="s">
        <v>1</v>
      </c>
      <c r="F94" s="201" t="s">
        <v>163</v>
      </c>
      <c r="G94" s="199"/>
      <c r="H94" s="202">
        <v>156</v>
      </c>
      <c r="I94" s="203"/>
      <c r="J94" s="199"/>
      <c r="K94" s="199"/>
      <c r="L94" s="204"/>
      <c r="M94" s="205"/>
      <c r="N94" s="206"/>
      <c r="O94" s="206"/>
      <c r="P94" s="206"/>
      <c r="Q94" s="206"/>
      <c r="R94" s="206"/>
      <c r="S94" s="206"/>
      <c r="T94" s="207"/>
      <c r="AT94" s="208" t="s">
        <v>155</v>
      </c>
      <c r="AU94" s="208" t="s">
        <v>78</v>
      </c>
      <c r="AV94" s="12" t="s">
        <v>78</v>
      </c>
      <c r="AW94" s="12" t="s">
        <v>31</v>
      </c>
      <c r="AX94" s="12" t="s">
        <v>75</v>
      </c>
      <c r="AY94" s="208" t="s">
        <v>146</v>
      </c>
    </row>
    <row r="95" spans="2:65" s="1" customFormat="1" ht="16.5" customHeight="1">
      <c r="B95" s="33"/>
      <c r="C95" s="175" t="s">
        <v>164</v>
      </c>
      <c r="D95" s="175" t="s">
        <v>148</v>
      </c>
      <c r="E95" s="176" t="s">
        <v>165</v>
      </c>
      <c r="F95" s="177" t="s">
        <v>166</v>
      </c>
      <c r="G95" s="178" t="s">
        <v>167</v>
      </c>
      <c r="H95" s="179">
        <v>15.6</v>
      </c>
      <c r="I95" s="180"/>
      <c r="J95" s="181">
        <f>ROUND(I95*H95,2)</f>
        <v>0</v>
      </c>
      <c r="K95" s="177" t="s">
        <v>152</v>
      </c>
      <c r="L95" s="37"/>
      <c r="M95" s="182" t="s">
        <v>1</v>
      </c>
      <c r="N95" s="183" t="s">
        <v>39</v>
      </c>
      <c r="O95" s="59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AR95" s="16" t="s">
        <v>153</v>
      </c>
      <c r="AT95" s="16" t="s">
        <v>148</v>
      </c>
      <c r="AU95" s="16" t="s">
        <v>78</v>
      </c>
      <c r="AY95" s="16" t="s">
        <v>146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6" t="s">
        <v>75</v>
      </c>
      <c r="BK95" s="186">
        <f>ROUND(I95*H95,2)</f>
        <v>0</v>
      </c>
      <c r="BL95" s="16" t="s">
        <v>153</v>
      </c>
      <c r="BM95" s="16" t="s">
        <v>168</v>
      </c>
    </row>
    <row r="96" spans="2:65" s="11" customFormat="1" ht="11.25">
      <c r="B96" s="187"/>
      <c r="C96" s="188"/>
      <c r="D96" s="189" t="s">
        <v>155</v>
      </c>
      <c r="E96" s="190" t="s">
        <v>1</v>
      </c>
      <c r="F96" s="191" t="s">
        <v>169</v>
      </c>
      <c r="G96" s="188"/>
      <c r="H96" s="190" t="s">
        <v>1</v>
      </c>
      <c r="I96" s="192"/>
      <c r="J96" s="188"/>
      <c r="K96" s="188"/>
      <c r="L96" s="193"/>
      <c r="M96" s="194"/>
      <c r="N96" s="195"/>
      <c r="O96" s="195"/>
      <c r="P96" s="195"/>
      <c r="Q96" s="195"/>
      <c r="R96" s="195"/>
      <c r="S96" s="195"/>
      <c r="T96" s="196"/>
      <c r="AT96" s="197" t="s">
        <v>155</v>
      </c>
      <c r="AU96" s="197" t="s">
        <v>78</v>
      </c>
      <c r="AV96" s="11" t="s">
        <v>75</v>
      </c>
      <c r="AW96" s="11" t="s">
        <v>31</v>
      </c>
      <c r="AX96" s="11" t="s">
        <v>68</v>
      </c>
      <c r="AY96" s="197" t="s">
        <v>146</v>
      </c>
    </row>
    <row r="97" spans="2:65" s="12" customFormat="1" ht="11.25">
      <c r="B97" s="198"/>
      <c r="C97" s="199"/>
      <c r="D97" s="189" t="s">
        <v>155</v>
      </c>
      <c r="E97" s="200" t="s">
        <v>1</v>
      </c>
      <c r="F97" s="201" t="s">
        <v>170</v>
      </c>
      <c r="G97" s="199"/>
      <c r="H97" s="202">
        <v>15.6</v>
      </c>
      <c r="I97" s="203"/>
      <c r="J97" s="199"/>
      <c r="K97" s="199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155</v>
      </c>
      <c r="AU97" s="208" t="s">
        <v>78</v>
      </c>
      <c r="AV97" s="12" t="s">
        <v>78</v>
      </c>
      <c r="AW97" s="12" t="s">
        <v>31</v>
      </c>
      <c r="AX97" s="12" t="s">
        <v>75</v>
      </c>
      <c r="AY97" s="208" t="s">
        <v>146</v>
      </c>
    </row>
    <row r="98" spans="2:65" s="1" customFormat="1" ht="16.5" customHeight="1">
      <c r="B98" s="33"/>
      <c r="C98" s="175" t="s">
        <v>153</v>
      </c>
      <c r="D98" s="175" t="s">
        <v>148</v>
      </c>
      <c r="E98" s="176" t="s">
        <v>171</v>
      </c>
      <c r="F98" s="177" t="s">
        <v>172</v>
      </c>
      <c r="G98" s="178" t="s">
        <v>173</v>
      </c>
      <c r="H98" s="179">
        <v>54.4</v>
      </c>
      <c r="I98" s="180"/>
      <c r="J98" s="181">
        <f>ROUND(I98*H98,2)</f>
        <v>0</v>
      </c>
      <c r="K98" s="177" t="s">
        <v>1</v>
      </c>
      <c r="L98" s="37"/>
      <c r="M98" s="182" t="s">
        <v>1</v>
      </c>
      <c r="N98" s="183" t="s">
        <v>39</v>
      </c>
      <c r="O98" s="59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AR98" s="16" t="s">
        <v>153</v>
      </c>
      <c r="AT98" s="16" t="s">
        <v>148</v>
      </c>
      <c r="AU98" s="16" t="s">
        <v>78</v>
      </c>
      <c r="AY98" s="16" t="s">
        <v>146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6" t="s">
        <v>75</v>
      </c>
      <c r="BK98" s="186">
        <f>ROUND(I98*H98,2)</f>
        <v>0</v>
      </c>
      <c r="BL98" s="16" t="s">
        <v>153</v>
      </c>
      <c r="BM98" s="16" t="s">
        <v>174</v>
      </c>
    </row>
    <row r="99" spans="2:65" s="11" customFormat="1" ht="11.25">
      <c r="B99" s="187"/>
      <c r="C99" s="188"/>
      <c r="D99" s="189" t="s">
        <v>155</v>
      </c>
      <c r="E99" s="190" t="s">
        <v>1</v>
      </c>
      <c r="F99" s="191" t="s">
        <v>169</v>
      </c>
      <c r="G99" s="188"/>
      <c r="H99" s="190" t="s">
        <v>1</v>
      </c>
      <c r="I99" s="192"/>
      <c r="J99" s="188"/>
      <c r="K99" s="188"/>
      <c r="L99" s="193"/>
      <c r="M99" s="194"/>
      <c r="N99" s="195"/>
      <c r="O99" s="195"/>
      <c r="P99" s="195"/>
      <c r="Q99" s="195"/>
      <c r="R99" s="195"/>
      <c r="S99" s="195"/>
      <c r="T99" s="196"/>
      <c r="AT99" s="197" t="s">
        <v>155</v>
      </c>
      <c r="AU99" s="197" t="s">
        <v>78</v>
      </c>
      <c r="AV99" s="11" t="s">
        <v>75</v>
      </c>
      <c r="AW99" s="11" t="s">
        <v>31</v>
      </c>
      <c r="AX99" s="11" t="s">
        <v>68</v>
      </c>
      <c r="AY99" s="197" t="s">
        <v>146</v>
      </c>
    </row>
    <row r="100" spans="2:65" s="11" customFormat="1" ht="11.25">
      <c r="B100" s="187"/>
      <c r="C100" s="188"/>
      <c r="D100" s="189" t="s">
        <v>155</v>
      </c>
      <c r="E100" s="190" t="s">
        <v>1</v>
      </c>
      <c r="F100" s="191" t="s">
        <v>175</v>
      </c>
      <c r="G100" s="188"/>
      <c r="H100" s="190" t="s">
        <v>1</v>
      </c>
      <c r="I100" s="192"/>
      <c r="J100" s="188"/>
      <c r="K100" s="188"/>
      <c r="L100" s="193"/>
      <c r="M100" s="194"/>
      <c r="N100" s="195"/>
      <c r="O100" s="195"/>
      <c r="P100" s="195"/>
      <c r="Q100" s="195"/>
      <c r="R100" s="195"/>
      <c r="S100" s="195"/>
      <c r="T100" s="196"/>
      <c r="AT100" s="197" t="s">
        <v>155</v>
      </c>
      <c r="AU100" s="197" t="s">
        <v>78</v>
      </c>
      <c r="AV100" s="11" t="s">
        <v>75</v>
      </c>
      <c r="AW100" s="11" t="s">
        <v>31</v>
      </c>
      <c r="AX100" s="11" t="s">
        <v>68</v>
      </c>
      <c r="AY100" s="197" t="s">
        <v>146</v>
      </c>
    </row>
    <row r="101" spans="2:65" s="12" customFormat="1" ht="11.25">
      <c r="B101" s="198"/>
      <c r="C101" s="199"/>
      <c r="D101" s="189" t="s">
        <v>155</v>
      </c>
      <c r="E101" s="200" t="s">
        <v>1</v>
      </c>
      <c r="F101" s="201" t="s">
        <v>176</v>
      </c>
      <c r="G101" s="199"/>
      <c r="H101" s="202">
        <v>54.4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155</v>
      </c>
      <c r="AU101" s="208" t="s">
        <v>78</v>
      </c>
      <c r="AV101" s="12" t="s">
        <v>78</v>
      </c>
      <c r="AW101" s="12" t="s">
        <v>31</v>
      </c>
      <c r="AX101" s="12" t="s">
        <v>75</v>
      </c>
      <c r="AY101" s="208" t="s">
        <v>146</v>
      </c>
    </row>
    <row r="102" spans="2:65" s="1" customFormat="1" ht="16.5" customHeight="1">
      <c r="B102" s="33"/>
      <c r="C102" s="175" t="s">
        <v>177</v>
      </c>
      <c r="D102" s="175" t="s">
        <v>148</v>
      </c>
      <c r="E102" s="176" t="s">
        <v>178</v>
      </c>
      <c r="F102" s="177" t="s">
        <v>179</v>
      </c>
      <c r="G102" s="178" t="s">
        <v>173</v>
      </c>
      <c r="H102" s="179">
        <v>190.56800000000001</v>
      </c>
      <c r="I102" s="180"/>
      <c r="J102" s="181">
        <f>ROUND(I102*H102,2)</f>
        <v>0</v>
      </c>
      <c r="K102" s="177" t="s">
        <v>152</v>
      </c>
      <c r="L102" s="37"/>
      <c r="M102" s="182" t="s">
        <v>1</v>
      </c>
      <c r="N102" s="183" t="s">
        <v>39</v>
      </c>
      <c r="O102" s="59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AR102" s="16" t="s">
        <v>153</v>
      </c>
      <c r="AT102" s="16" t="s">
        <v>148</v>
      </c>
      <c r="AU102" s="16" t="s">
        <v>78</v>
      </c>
      <c r="AY102" s="16" t="s">
        <v>146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6" t="s">
        <v>75</v>
      </c>
      <c r="BK102" s="186">
        <f>ROUND(I102*H102,2)</f>
        <v>0</v>
      </c>
      <c r="BL102" s="16" t="s">
        <v>153</v>
      </c>
      <c r="BM102" s="16" t="s">
        <v>180</v>
      </c>
    </row>
    <row r="103" spans="2:65" s="11" customFormat="1" ht="11.25">
      <c r="B103" s="187"/>
      <c r="C103" s="188"/>
      <c r="D103" s="189" t="s">
        <v>155</v>
      </c>
      <c r="E103" s="190" t="s">
        <v>1</v>
      </c>
      <c r="F103" s="191" t="s">
        <v>169</v>
      </c>
      <c r="G103" s="188"/>
      <c r="H103" s="190" t="s">
        <v>1</v>
      </c>
      <c r="I103" s="192"/>
      <c r="J103" s="188"/>
      <c r="K103" s="188"/>
      <c r="L103" s="193"/>
      <c r="M103" s="194"/>
      <c r="N103" s="195"/>
      <c r="O103" s="195"/>
      <c r="P103" s="195"/>
      <c r="Q103" s="195"/>
      <c r="R103" s="195"/>
      <c r="S103" s="195"/>
      <c r="T103" s="196"/>
      <c r="AT103" s="197" t="s">
        <v>155</v>
      </c>
      <c r="AU103" s="197" t="s">
        <v>78</v>
      </c>
      <c r="AV103" s="11" t="s">
        <v>75</v>
      </c>
      <c r="AW103" s="11" t="s">
        <v>31</v>
      </c>
      <c r="AX103" s="11" t="s">
        <v>68</v>
      </c>
      <c r="AY103" s="197" t="s">
        <v>146</v>
      </c>
    </row>
    <row r="104" spans="2:65" s="11" customFormat="1" ht="11.25">
      <c r="B104" s="187"/>
      <c r="C104" s="188"/>
      <c r="D104" s="189" t="s">
        <v>155</v>
      </c>
      <c r="E104" s="190" t="s">
        <v>1</v>
      </c>
      <c r="F104" s="191" t="s">
        <v>181</v>
      </c>
      <c r="G104" s="188"/>
      <c r="H104" s="190" t="s">
        <v>1</v>
      </c>
      <c r="I104" s="192"/>
      <c r="J104" s="188"/>
      <c r="K104" s="188"/>
      <c r="L104" s="193"/>
      <c r="M104" s="194"/>
      <c r="N104" s="195"/>
      <c r="O104" s="195"/>
      <c r="P104" s="195"/>
      <c r="Q104" s="195"/>
      <c r="R104" s="195"/>
      <c r="S104" s="195"/>
      <c r="T104" s="196"/>
      <c r="AT104" s="197" t="s">
        <v>155</v>
      </c>
      <c r="AU104" s="197" t="s">
        <v>78</v>
      </c>
      <c r="AV104" s="11" t="s">
        <v>75</v>
      </c>
      <c r="AW104" s="11" t="s">
        <v>31</v>
      </c>
      <c r="AX104" s="11" t="s">
        <v>68</v>
      </c>
      <c r="AY104" s="197" t="s">
        <v>146</v>
      </c>
    </row>
    <row r="105" spans="2:65" s="12" customFormat="1" ht="11.25">
      <c r="B105" s="198"/>
      <c r="C105" s="199"/>
      <c r="D105" s="189" t="s">
        <v>155</v>
      </c>
      <c r="E105" s="200" t="s">
        <v>1</v>
      </c>
      <c r="F105" s="201" t="s">
        <v>182</v>
      </c>
      <c r="G105" s="199"/>
      <c r="H105" s="202">
        <v>424.32</v>
      </c>
      <c r="I105" s="203"/>
      <c r="J105" s="199"/>
      <c r="K105" s="199"/>
      <c r="L105" s="204"/>
      <c r="M105" s="205"/>
      <c r="N105" s="206"/>
      <c r="O105" s="206"/>
      <c r="P105" s="206"/>
      <c r="Q105" s="206"/>
      <c r="R105" s="206"/>
      <c r="S105" s="206"/>
      <c r="T105" s="207"/>
      <c r="AT105" s="208" t="s">
        <v>155</v>
      </c>
      <c r="AU105" s="208" t="s">
        <v>78</v>
      </c>
      <c r="AV105" s="12" t="s">
        <v>78</v>
      </c>
      <c r="AW105" s="12" t="s">
        <v>31</v>
      </c>
      <c r="AX105" s="12" t="s">
        <v>68</v>
      </c>
      <c r="AY105" s="208" t="s">
        <v>146</v>
      </c>
    </row>
    <row r="106" spans="2:65" s="12" customFormat="1" ht="11.25">
      <c r="B106" s="198"/>
      <c r="C106" s="199"/>
      <c r="D106" s="189" t="s">
        <v>155</v>
      </c>
      <c r="E106" s="200" t="s">
        <v>1</v>
      </c>
      <c r="F106" s="201" t="s">
        <v>183</v>
      </c>
      <c r="G106" s="199"/>
      <c r="H106" s="202">
        <v>13.6</v>
      </c>
      <c r="I106" s="203"/>
      <c r="J106" s="199"/>
      <c r="K106" s="199"/>
      <c r="L106" s="204"/>
      <c r="M106" s="205"/>
      <c r="N106" s="206"/>
      <c r="O106" s="206"/>
      <c r="P106" s="206"/>
      <c r="Q106" s="206"/>
      <c r="R106" s="206"/>
      <c r="S106" s="206"/>
      <c r="T106" s="207"/>
      <c r="AT106" s="208" t="s">
        <v>155</v>
      </c>
      <c r="AU106" s="208" t="s">
        <v>78</v>
      </c>
      <c r="AV106" s="12" t="s">
        <v>78</v>
      </c>
      <c r="AW106" s="12" t="s">
        <v>31</v>
      </c>
      <c r="AX106" s="12" t="s">
        <v>68</v>
      </c>
      <c r="AY106" s="208" t="s">
        <v>146</v>
      </c>
    </row>
    <row r="107" spans="2:65" s="12" customFormat="1" ht="11.25">
      <c r="B107" s="198"/>
      <c r="C107" s="199"/>
      <c r="D107" s="189" t="s">
        <v>155</v>
      </c>
      <c r="E107" s="200" t="s">
        <v>1</v>
      </c>
      <c r="F107" s="201" t="s">
        <v>184</v>
      </c>
      <c r="G107" s="199"/>
      <c r="H107" s="202">
        <v>1.575</v>
      </c>
      <c r="I107" s="203"/>
      <c r="J107" s="199"/>
      <c r="K107" s="199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155</v>
      </c>
      <c r="AU107" s="208" t="s">
        <v>78</v>
      </c>
      <c r="AV107" s="12" t="s">
        <v>78</v>
      </c>
      <c r="AW107" s="12" t="s">
        <v>31</v>
      </c>
      <c r="AX107" s="12" t="s">
        <v>68</v>
      </c>
      <c r="AY107" s="208" t="s">
        <v>146</v>
      </c>
    </row>
    <row r="108" spans="2:65" s="12" customFormat="1" ht="11.25">
      <c r="B108" s="198"/>
      <c r="C108" s="199"/>
      <c r="D108" s="189" t="s">
        <v>155</v>
      </c>
      <c r="E108" s="200" t="s">
        <v>1</v>
      </c>
      <c r="F108" s="201" t="s">
        <v>185</v>
      </c>
      <c r="G108" s="199"/>
      <c r="H108" s="202">
        <v>3.7999999999999999E-2</v>
      </c>
      <c r="I108" s="203"/>
      <c r="J108" s="199"/>
      <c r="K108" s="199"/>
      <c r="L108" s="204"/>
      <c r="M108" s="205"/>
      <c r="N108" s="206"/>
      <c r="O108" s="206"/>
      <c r="P108" s="206"/>
      <c r="Q108" s="206"/>
      <c r="R108" s="206"/>
      <c r="S108" s="206"/>
      <c r="T108" s="207"/>
      <c r="AT108" s="208" t="s">
        <v>155</v>
      </c>
      <c r="AU108" s="208" t="s">
        <v>78</v>
      </c>
      <c r="AV108" s="12" t="s">
        <v>78</v>
      </c>
      <c r="AW108" s="12" t="s">
        <v>31</v>
      </c>
      <c r="AX108" s="12" t="s">
        <v>68</v>
      </c>
      <c r="AY108" s="208" t="s">
        <v>146</v>
      </c>
    </row>
    <row r="109" spans="2:65" s="12" customFormat="1" ht="11.25">
      <c r="B109" s="198"/>
      <c r="C109" s="199"/>
      <c r="D109" s="189" t="s">
        <v>155</v>
      </c>
      <c r="E109" s="200" t="s">
        <v>1</v>
      </c>
      <c r="F109" s="201" t="s">
        <v>186</v>
      </c>
      <c r="G109" s="199"/>
      <c r="H109" s="202">
        <v>-16.047999999999998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155</v>
      </c>
      <c r="AU109" s="208" t="s">
        <v>78</v>
      </c>
      <c r="AV109" s="12" t="s">
        <v>78</v>
      </c>
      <c r="AW109" s="12" t="s">
        <v>31</v>
      </c>
      <c r="AX109" s="12" t="s">
        <v>68</v>
      </c>
      <c r="AY109" s="208" t="s">
        <v>146</v>
      </c>
    </row>
    <row r="110" spans="2:65" s="13" customFormat="1" ht="11.25">
      <c r="B110" s="209"/>
      <c r="C110" s="210"/>
      <c r="D110" s="189" t="s">
        <v>155</v>
      </c>
      <c r="E110" s="211" t="s">
        <v>108</v>
      </c>
      <c r="F110" s="212" t="s">
        <v>106</v>
      </c>
      <c r="G110" s="210"/>
      <c r="H110" s="213">
        <v>423.48500000000001</v>
      </c>
      <c r="I110" s="214"/>
      <c r="J110" s="210"/>
      <c r="K110" s="210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155</v>
      </c>
      <c r="AU110" s="219" t="s">
        <v>78</v>
      </c>
      <c r="AV110" s="13" t="s">
        <v>153</v>
      </c>
      <c r="AW110" s="13" t="s">
        <v>31</v>
      </c>
      <c r="AX110" s="13" t="s">
        <v>68</v>
      </c>
      <c r="AY110" s="219" t="s">
        <v>146</v>
      </c>
    </row>
    <row r="111" spans="2:65" s="12" customFormat="1" ht="11.25">
      <c r="B111" s="198"/>
      <c r="C111" s="199"/>
      <c r="D111" s="189" t="s">
        <v>155</v>
      </c>
      <c r="E111" s="200" t="s">
        <v>1</v>
      </c>
      <c r="F111" s="201" t="s">
        <v>187</v>
      </c>
      <c r="G111" s="199"/>
      <c r="H111" s="202">
        <v>190.56800000000001</v>
      </c>
      <c r="I111" s="203"/>
      <c r="J111" s="199"/>
      <c r="K111" s="199"/>
      <c r="L111" s="204"/>
      <c r="M111" s="205"/>
      <c r="N111" s="206"/>
      <c r="O111" s="206"/>
      <c r="P111" s="206"/>
      <c r="Q111" s="206"/>
      <c r="R111" s="206"/>
      <c r="S111" s="206"/>
      <c r="T111" s="207"/>
      <c r="AT111" s="208" t="s">
        <v>155</v>
      </c>
      <c r="AU111" s="208" t="s">
        <v>78</v>
      </c>
      <c r="AV111" s="12" t="s">
        <v>78</v>
      </c>
      <c r="AW111" s="12" t="s">
        <v>31</v>
      </c>
      <c r="AX111" s="12" t="s">
        <v>75</v>
      </c>
      <c r="AY111" s="208" t="s">
        <v>146</v>
      </c>
    </row>
    <row r="112" spans="2:65" s="1" customFormat="1" ht="16.5" customHeight="1">
      <c r="B112" s="33"/>
      <c r="C112" s="175" t="s">
        <v>188</v>
      </c>
      <c r="D112" s="175" t="s">
        <v>148</v>
      </c>
      <c r="E112" s="176" t="s">
        <v>189</v>
      </c>
      <c r="F112" s="177" t="s">
        <v>190</v>
      </c>
      <c r="G112" s="178" t="s">
        <v>191</v>
      </c>
      <c r="H112" s="179">
        <v>190.56800000000001</v>
      </c>
      <c r="I112" s="180"/>
      <c r="J112" s="181">
        <f>ROUND(I112*H112,2)</f>
        <v>0</v>
      </c>
      <c r="K112" s="177" t="s">
        <v>152</v>
      </c>
      <c r="L112" s="37"/>
      <c r="M112" s="182" t="s">
        <v>1</v>
      </c>
      <c r="N112" s="183" t="s">
        <v>39</v>
      </c>
      <c r="O112" s="59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AR112" s="16" t="s">
        <v>153</v>
      </c>
      <c r="AT112" s="16" t="s">
        <v>148</v>
      </c>
      <c r="AU112" s="16" t="s">
        <v>78</v>
      </c>
      <c r="AY112" s="16" t="s">
        <v>146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6" t="s">
        <v>75</v>
      </c>
      <c r="BK112" s="186">
        <f>ROUND(I112*H112,2)</f>
        <v>0</v>
      </c>
      <c r="BL112" s="16" t="s">
        <v>153</v>
      </c>
      <c r="BM112" s="16" t="s">
        <v>192</v>
      </c>
    </row>
    <row r="113" spans="2:65" s="12" customFormat="1" ht="11.25">
      <c r="B113" s="198"/>
      <c r="C113" s="199"/>
      <c r="D113" s="189" t="s">
        <v>155</v>
      </c>
      <c r="E113" s="200" t="s">
        <v>1</v>
      </c>
      <c r="F113" s="201" t="s">
        <v>187</v>
      </c>
      <c r="G113" s="199"/>
      <c r="H113" s="202">
        <v>190.56800000000001</v>
      </c>
      <c r="I113" s="203"/>
      <c r="J113" s="199"/>
      <c r="K113" s="199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155</v>
      </c>
      <c r="AU113" s="208" t="s">
        <v>78</v>
      </c>
      <c r="AV113" s="12" t="s">
        <v>78</v>
      </c>
      <c r="AW113" s="12" t="s">
        <v>31</v>
      </c>
      <c r="AX113" s="12" t="s">
        <v>75</v>
      </c>
      <c r="AY113" s="208" t="s">
        <v>146</v>
      </c>
    </row>
    <row r="114" spans="2:65" s="1" customFormat="1" ht="16.5" customHeight="1">
      <c r="B114" s="33"/>
      <c r="C114" s="175" t="s">
        <v>193</v>
      </c>
      <c r="D114" s="175" t="s">
        <v>148</v>
      </c>
      <c r="E114" s="176" t="s">
        <v>194</v>
      </c>
      <c r="F114" s="177" t="s">
        <v>195</v>
      </c>
      <c r="G114" s="178" t="s">
        <v>173</v>
      </c>
      <c r="H114" s="179">
        <v>169.39400000000001</v>
      </c>
      <c r="I114" s="180"/>
      <c r="J114" s="181">
        <f>ROUND(I114*H114,2)</f>
        <v>0</v>
      </c>
      <c r="K114" s="177" t="s">
        <v>152</v>
      </c>
      <c r="L114" s="37"/>
      <c r="M114" s="182" t="s">
        <v>1</v>
      </c>
      <c r="N114" s="183" t="s">
        <v>39</v>
      </c>
      <c r="O114" s="59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AR114" s="16" t="s">
        <v>153</v>
      </c>
      <c r="AT114" s="16" t="s">
        <v>148</v>
      </c>
      <c r="AU114" s="16" t="s">
        <v>78</v>
      </c>
      <c r="AY114" s="16" t="s">
        <v>146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6" t="s">
        <v>75</v>
      </c>
      <c r="BK114" s="186">
        <f>ROUND(I114*H114,2)</f>
        <v>0</v>
      </c>
      <c r="BL114" s="16" t="s">
        <v>153</v>
      </c>
      <c r="BM114" s="16" t="s">
        <v>196</v>
      </c>
    </row>
    <row r="115" spans="2:65" s="12" customFormat="1" ht="11.25">
      <c r="B115" s="198"/>
      <c r="C115" s="199"/>
      <c r="D115" s="189" t="s">
        <v>155</v>
      </c>
      <c r="E115" s="200" t="s">
        <v>1</v>
      </c>
      <c r="F115" s="201" t="s">
        <v>197</v>
      </c>
      <c r="G115" s="199"/>
      <c r="H115" s="202">
        <v>169.39400000000001</v>
      </c>
      <c r="I115" s="203"/>
      <c r="J115" s="199"/>
      <c r="K115" s="199"/>
      <c r="L115" s="204"/>
      <c r="M115" s="205"/>
      <c r="N115" s="206"/>
      <c r="O115" s="206"/>
      <c r="P115" s="206"/>
      <c r="Q115" s="206"/>
      <c r="R115" s="206"/>
      <c r="S115" s="206"/>
      <c r="T115" s="207"/>
      <c r="AT115" s="208" t="s">
        <v>155</v>
      </c>
      <c r="AU115" s="208" t="s">
        <v>78</v>
      </c>
      <c r="AV115" s="12" t="s">
        <v>78</v>
      </c>
      <c r="AW115" s="12" t="s">
        <v>31</v>
      </c>
      <c r="AX115" s="12" t="s">
        <v>75</v>
      </c>
      <c r="AY115" s="208" t="s">
        <v>146</v>
      </c>
    </row>
    <row r="116" spans="2:65" s="1" customFormat="1" ht="16.5" customHeight="1">
      <c r="B116" s="33"/>
      <c r="C116" s="175" t="s">
        <v>198</v>
      </c>
      <c r="D116" s="175" t="s">
        <v>148</v>
      </c>
      <c r="E116" s="176" t="s">
        <v>199</v>
      </c>
      <c r="F116" s="177" t="s">
        <v>200</v>
      </c>
      <c r="G116" s="178" t="s">
        <v>173</v>
      </c>
      <c r="H116" s="179">
        <v>169.39400000000001</v>
      </c>
      <c r="I116" s="180"/>
      <c r="J116" s="181">
        <f>ROUND(I116*H116,2)</f>
        <v>0</v>
      </c>
      <c r="K116" s="177" t="s">
        <v>152</v>
      </c>
      <c r="L116" s="37"/>
      <c r="M116" s="182" t="s">
        <v>1</v>
      </c>
      <c r="N116" s="183" t="s">
        <v>39</v>
      </c>
      <c r="O116" s="59"/>
      <c r="P116" s="184">
        <f>O116*H116</f>
        <v>0</v>
      </c>
      <c r="Q116" s="184">
        <v>0</v>
      </c>
      <c r="R116" s="184">
        <f>Q116*H116</f>
        <v>0</v>
      </c>
      <c r="S116" s="184">
        <v>0</v>
      </c>
      <c r="T116" s="185">
        <f>S116*H116</f>
        <v>0</v>
      </c>
      <c r="AR116" s="16" t="s">
        <v>153</v>
      </c>
      <c r="AT116" s="16" t="s">
        <v>148</v>
      </c>
      <c r="AU116" s="16" t="s">
        <v>78</v>
      </c>
      <c r="AY116" s="16" t="s">
        <v>146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6" t="s">
        <v>75</v>
      </c>
      <c r="BK116" s="186">
        <f>ROUND(I116*H116,2)</f>
        <v>0</v>
      </c>
      <c r="BL116" s="16" t="s">
        <v>153</v>
      </c>
      <c r="BM116" s="16" t="s">
        <v>201</v>
      </c>
    </row>
    <row r="117" spans="2:65" s="12" customFormat="1" ht="11.25">
      <c r="B117" s="198"/>
      <c r="C117" s="199"/>
      <c r="D117" s="189" t="s">
        <v>155</v>
      </c>
      <c r="E117" s="200" t="s">
        <v>1</v>
      </c>
      <c r="F117" s="201" t="s">
        <v>197</v>
      </c>
      <c r="G117" s="199"/>
      <c r="H117" s="202">
        <v>169.39400000000001</v>
      </c>
      <c r="I117" s="203"/>
      <c r="J117" s="199"/>
      <c r="K117" s="199"/>
      <c r="L117" s="204"/>
      <c r="M117" s="205"/>
      <c r="N117" s="206"/>
      <c r="O117" s="206"/>
      <c r="P117" s="206"/>
      <c r="Q117" s="206"/>
      <c r="R117" s="206"/>
      <c r="S117" s="206"/>
      <c r="T117" s="207"/>
      <c r="AT117" s="208" t="s">
        <v>155</v>
      </c>
      <c r="AU117" s="208" t="s">
        <v>78</v>
      </c>
      <c r="AV117" s="12" t="s">
        <v>78</v>
      </c>
      <c r="AW117" s="12" t="s">
        <v>31</v>
      </c>
      <c r="AX117" s="12" t="s">
        <v>75</v>
      </c>
      <c r="AY117" s="208" t="s">
        <v>146</v>
      </c>
    </row>
    <row r="118" spans="2:65" s="1" customFormat="1" ht="16.5" customHeight="1">
      <c r="B118" s="33"/>
      <c r="C118" s="175" t="s">
        <v>202</v>
      </c>
      <c r="D118" s="175" t="s">
        <v>148</v>
      </c>
      <c r="E118" s="176" t="s">
        <v>203</v>
      </c>
      <c r="F118" s="177" t="s">
        <v>204</v>
      </c>
      <c r="G118" s="178" t="s">
        <v>173</v>
      </c>
      <c r="H118" s="179">
        <v>42.348999999999997</v>
      </c>
      <c r="I118" s="180"/>
      <c r="J118" s="181">
        <f>ROUND(I118*H118,2)</f>
        <v>0</v>
      </c>
      <c r="K118" s="177" t="s">
        <v>152</v>
      </c>
      <c r="L118" s="37"/>
      <c r="M118" s="182" t="s">
        <v>1</v>
      </c>
      <c r="N118" s="183" t="s">
        <v>39</v>
      </c>
      <c r="O118" s="59"/>
      <c r="P118" s="184">
        <f>O118*H118</f>
        <v>0</v>
      </c>
      <c r="Q118" s="184">
        <v>1.03E-2</v>
      </c>
      <c r="R118" s="184">
        <f>Q118*H118</f>
        <v>0.43619469999999999</v>
      </c>
      <c r="S118" s="184">
        <v>0</v>
      </c>
      <c r="T118" s="185">
        <f>S118*H118</f>
        <v>0</v>
      </c>
      <c r="AR118" s="16" t="s">
        <v>153</v>
      </c>
      <c r="AT118" s="16" t="s">
        <v>148</v>
      </c>
      <c r="AU118" s="16" t="s">
        <v>78</v>
      </c>
      <c r="AY118" s="16" t="s">
        <v>146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6" t="s">
        <v>75</v>
      </c>
      <c r="BK118" s="186">
        <f>ROUND(I118*H118,2)</f>
        <v>0</v>
      </c>
      <c r="BL118" s="16" t="s">
        <v>153</v>
      </c>
      <c r="BM118" s="16" t="s">
        <v>205</v>
      </c>
    </row>
    <row r="119" spans="2:65" s="12" customFormat="1" ht="11.25">
      <c r="B119" s="198"/>
      <c r="C119" s="199"/>
      <c r="D119" s="189" t="s">
        <v>155</v>
      </c>
      <c r="E119" s="200" t="s">
        <v>1</v>
      </c>
      <c r="F119" s="201" t="s">
        <v>206</v>
      </c>
      <c r="G119" s="199"/>
      <c r="H119" s="202">
        <v>42.348999999999997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155</v>
      </c>
      <c r="AU119" s="208" t="s">
        <v>78</v>
      </c>
      <c r="AV119" s="12" t="s">
        <v>78</v>
      </c>
      <c r="AW119" s="12" t="s">
        <v>31</v>
      </c>
      <c r="AX119" s="12" t="s">
        <v>75</v>
      </c>
      <c r="AY119" s="208" t="s">
        <v>146</v>
      </c>
    </row>
    <row r="120" spans="2:65" s="1" customFormat="1" ht="16.5" customHeight="1">
      <c r="B120" s="33"/>
      <c r="C120" s="175" t="s">
        <v>207</v>
      </c>
      <c r="D120" s="175" t="s">
        <v>148</v>
      </c>
      <c r="E120" s="176" t="s">
        <v>208</v>
      </c>
      <c r="F120" s="177" t="s">
        <v>209</v>
      </c>
      <c r="G120" s="178" t="s">
        <v>173</v>
      </c>
      <c r="H120" s="179">
        <v>21.173999999999999</v>
      </c>
      <c r="I120" s="180"/>
      <c r="J120" s="181">
        <f>ROUND(I120*H120,2)</f>
        <v>0</v>
      </c>
      <c r="K120" s="177" t="s">
        <v>152</v>
      </c>
      <c r="L120" s="37"/>
      <c r="M120" s="182" t="s">
        <v>1</v>
      </c>
      <c r="N120" s="183" t="s">
        <v>39</v>
      </c>
      <c r="O120" s="59"/>
      <c r="P120" s="184">
        <f>O120*H120</f>
        <v>0</v>
      </c>
      <c r="Q120" s="184">
        <v>1.7080000000000001E-2</v>
      </c>
      <c r="R120" s="184">
        <f>Q120*H120</f>
        <v>0.36165192000000002</v>
      </c>
      <c r="S120" s="184">
        <v>0</v>
      </c>
      <c r="T120" s="185">
        <f>S120*H120</f>
        <v>0</v>
      </c>
      <c r="AR120" s="16" t="s">
        <v>153</v>
      </c>
      <c r="AT120" s="16" t="s">
        <v>148</v>
      </c>
      <c r="AU120" s="16" t="s">
        <v>78</v>
      </c>
      <c r="AY120" s="16" t="s">
        <v>146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6" t="s">
        <v>75</v>
      </c>
      <c r="BK120" s="186">
        <f>ROUND(I120*H120,2)</f>
        <v>0</v>
      </c>
      <c r="BL120" s="16" t="s">
        <v>153</v>
      </c>
      <c r="BM120" s="16" t="s">
        <v>210</v>
      </c>
    </row>
    <row r="121" spans="2:65" s="12" customFormat="1" ht="11.25">
      <c r="B121" s="198"/>
      <c r="C121" s="199"/>
      <c r="D121" s="189" t="s">
        <v>155</v>
      </c>
      <c r="E121" s="200" t="s">
        <v>1</v>
      </c>
      <c r="F121" s="201" t="s">
        <v>211</v>
      </c>
      <c r="G121" s="199"/>
      <c r="H121" s="202">
        <v>21.173999999999999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155</v>
      </c>
      <c r="AU121" s="208" t="s">
        <v>78</v>
      </c>
      <c r="AV121" s="12" t="s">
        <v>78</v>
      </c>
      <c r="AW121" s="12" t="s">
        <v>31</v>
      </c>
      <c r="AX121" s="12" t="s">
        <v>75</v>
      </c>
      <c r="AY121" s="208" t="s">
        <v>146</v>
      </c>
    </row>
    <row r="122" spans="2:65" s="1" customFormat="1" ht="16.5" customHeight="1">
      <c r="B122" s="33"/>
      <c r="C122" s="175" t="s">
        <v>212</v>
      </c>
      <c r="D122" s="175" t="s">
        <v>148</v>
      </c>
      <c r="E122" s="176" t="s">
        <v>213</v>
      </c>
      <c r="F122" s="177" t="s">
        <v>214</v>
      </c>
      <c r="G122" s="178" t="s">
        <v>173</v>
      </c>
      <c r="H122" s="179">
        <v>42.348999999999997</v>
      </c>
      <c r="I122" s="180"/>
      <c r="J122" s="181">
        <f>ROUND(I122*H122,2)</f>
        <v>0</v>
      </c>
      <c r="K122" s="177" t="s">
        <v>152</v>
      </c>
      <c r="L122" s="37"/>
      <c r="M122" s="182" t="s">
        <v>1</v>
      </c>
      <c r="N122" s="183" t="s">
        <v>39</v>
      </c>
      <c r="O122" s="59"/>
      <c r="P122" s="184">
        <f>O122*H122</f>
        <v>0</v>
      </c>
      <c r="Q122" s="184">
        <v>0</v>
      </c>
      <c r="R122" s="184">
        <f>Q122*H122</f>
        <v>0</v>
      </c>
      <c r="S122" s="184">
        <v>0</v>
      </c>
      <c r="T122" s="185">
        <f>S122*H122</f>
        <v>0</v>
      </c>
      <c r="AR122" s="16" t="s">
        <v>153</v>
      </c>
      <c r="AT122" s="16" t="s">
        <v>148</v>
      </c>
      <c r="AU122" s="16" t="s">
        <v>78</v>
      </c>
      <c r="AY122" s="16" t="s">
        <v>146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6" t="s">
        <v>75</v>
      </c>
      <c r="BK122" s="186">
        <f>ROUND(I122*H122,2)</f>
        <v>0</v>
      </c>
      <c r="BL122" s="16" t="s">
        <v>153</v>
      </c>
      <c r="BM122" s="16" t="s">
        <v>215</v>
      </c>
    </row>
    <row r="123" spans="2:65" s="12" customFormat="1" ht="11.25">
      <c r="B123" s="198"/>
      <c r="C123" s="199"/>
      <c r="D123" s="189" t="s">
        <v>155</v>
      </c>
      <c r="E123" s="200" t="s">
        <v>1</v>
      </c>
      <c r="F123" s="201" t="s">
        <v>206</v>
      </c>
      <c r="G123" s="199"/>
      <c r="H123" s="202">
        <v>42.348999999999997</v>
      </c>
      <c r="I123" s="203"/>
      <c r="J123" s="199"/>
      <c r="K123" s="199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155</v>
      </c>
      <c r="AU123" s="208" t="s">
        <v>78</v>
      </c>
      <c r="AV123" s="12" t="s">
        <v>78</v>
      </c>
      <c r="AW123" s="12" t="s">
        <v>31</v>
      </c>
      <c r="AX123" s="12" t="s">
        <v>75</v>
      </c>
      <c r="AY123" s="208" t="s">
        <v>146</v>
      </c>
    </row>
    <row r="124" spans="2:65" s="1" customFormat="1" ht="16.5" customHeight="1">
      <c r="B124" s="33"/>
      <c r="C124" s="175" t="s">
        <v>216</v>
      </c>
      <c r="D124" s="175" t="s">
        <v>148</v>
      </c>
      <c r="E124" s="176" t="s">
        <v>217</v>
      </c>
      <c r="F124" s="177" t="s">
        <v>218</v>
      </c>
      <c r="G124" s="178" t="s">
        <v>173</v>
      </c>
      <c r="H124" s="179">
        <v>21.173999999999999</v>
      </c>
      <c r="I124" s="180"/>
      <c r="J124" s="181">
        <f>ROUND(I124*H124,2)</f>
        <v>0</v>
      </c>
      <c r="K124" s="177" t="s">
        <v>152</v>
      </c>
      <c r="L124" s="37"/>
      <c r="M124" s="182" t="s">
        <v>1</v>
      </c>
      <c r="N124" s="183" t="s">
        <v>39</v>
      </c>
      <c r="O124" s="59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AR124" s="16" t="s">
        <v>153</v>
      </c>
      <c r="AT124" s="16" t="s">
        <v>148</v>
      </c>
      <c r="AU124" s="16" t="s">
        <v>78</v>
      </c>
      <c r="AY124" s="16" t="s">
        <v>146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6" t="s">
        <v>75</v>
      </c>
      <c r="BK124" s="186">
        <f>ROUND(I124*H124,2)</f>
        <v>0</v>
      </c>
      <c r="BL124" s="16" t="s">
        <v>153</v>
      </c>
      <c r="BM124" s="16" t="s">
        <v>219</v>
      </c>
    </row>
    <row r="125" spans="2:65" s="12" customFormat="1" ht="11.25">
      <c r="B125" s="198"/>
      <c r="C125" s="199"/>
      <c r="D125" s="189" t="s">
        <v>155</v>
      </c>
      <c r="E125" s="200" t="s">
        <v>1</v>
      </c>
      <c r="F125" s="201" t="s">
        <v>211</v>
      </c>
      <c r="G125" s="199"/>
      <c r="H125" s="202">
        <v>21.173999999999999</v>
      </c>
      <c r="I125" s="203"/>
      <c r="J125" s="199"/>
      <c r="K125" s="199"/>
      <c r="L125" s="204"/>
      <c r="M125" s="205"/>
      <c r="N125" s="206"/>
      <c r="O125" s="206"/>
      <c r="P125" s="206"/>
      <c r="Q125" s="206"/>
      <c r="R125" s="206"/>
      <c r="S125" s="206"/>
      <c r="T125" s="207"/>
      <c r="AT125" s="208" t="s">
        <v>155</v>
      </c>
      <c r="AU125" s="208" t="s">
        <v>78</v>
      </c>
      <c r="AV125" s="12" t="s">
        <v>78</v>
      </c>
      <c r="AW125" s="12" t="s">
        <v>31</v>
      </c>
      <c r="AX125" s="12" t="s">
        <v>75</v>
      </c>
      <c r="AY125" s="208" t="s">
        <v>146</v>
      </c>
    </row>
    <row r="126" spans="2:65" s="1" customFormat="1" ht="16.5" customHeight="1">
      <c r="B126" s="33"/>
      <c r="C126" s="175" t="s">
        <v>220</v>
      </c>
      <c r="D126" s="175" t="s">
        <v>148</v>
      </c>
      <c r="E126" s="176" t="s">
        <v>221</v>
      </c>
      <c r="F126" s="177" t="s">
        <v>222</v>
      </c>
      <c r="G126" s="178" t="s">
        <v>151</v>
      </c>
      <c r="H126" s="179">
        <v>1088</v>
      </c>
      <c r="I126" s="180"/>
      <c r="J126" s="181">
        <f>ROUND(I126*H126,2)</f>
        <v>0</v>
      </c>
      <c r="K126" s="177" t="s">
        <v>152</v>
      </c>
      <c r="L126" s="37"/>
      <c r="M126" s="182" t="s">
        <v>1</v>
      </c>
      <c r="N126" s="183" t="s">
        <v>39</v>
      </c>
      <c r="O126" s="59"/>
      <c r="P126" s="184">
        <f>O126*H126</f>
        <v>0</v>
      </c>
      <c r="Q126" s="184">
        <v>8.4000000000000003E-4</v>
      </c>
      <c r="R126" s="184">
        <f>Q126*H126</f>
        <v>0.91392000000000007</v>
      </c>
      <c r="S126" s="184">
        <v>0</v>
      </c>
      <c r="T126" s="185">
        <f>S126*H126</f>
        <v>0</v>
      </c>
      <c r="AR126" s="16" t="s">
        <v>153</v>
      </c>
      <c r="AT126" s="16" t="s">
        <v>148</v>
      </c>
      <c r="AU126" s="16" t="s">
        <v>78</v>
      </c>
      <c r="AY126" s="16" t="s">
        <v>146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6" t="s">
        <v>75</v>
      </c>
      <c r="BK126" s="186">
        <f>ROUND(I126*H126,2)</f>
        <v>0</v>
      </c>
      <c r="BL126" s="16" t="s">
        <v>153</v>
      </c>
      <c r="BM126" s="16" t="s">
        <v>223</v>
      </c>
    </row>
    <row r="127" spans="2:65" s="11" customFormat="1" ht="11.25">
      <c r="B127" s="187"/>
      <c r="C127" s="188"/>
      <c r="D127" s="189" t="s">
        <v>155</v>
      </c>
      <c r="E127" s="190" t="s">
        <v>1</v>
      </c>
      <c r="F127" s="191" t="s">
        <v>156</v>
      </c>
      <c r="G127" s="188"/>
      <c r="H127" s="190" t="s">
        <v>1</v>
      </c>
      <c r="I127" s="192"/>
      <c r="J127" s="188"/>
      <c r="K127" s="188"/>
      <c r="L127" s="193"/>
      <c r="M127" s="194"/>
      <c r="N127" s="195"/>
      <c r="O127" s="195"/>
      <c r="P127" s="195"/>
      <c r="Q127" s="195"/>
      <c r="R127" s="195"/>
      <c r="S127" s="195"/>
      <c r="T127" s="196"/>
      <c r="AT127" s="197" t="s">
        <v>155</v>
      </c>
      <c r="AU127" s="197" t="s">
        <v>78</v>
      </c>
      <c r="AV127" s="11" t="s">
        <v>75</v>
      </c>
      <c r="AW127" s="11" t="s">
        <v>31</v>
      </c>
      <c r="AX127" s="11" t="s">
        <v>68</v>
      </c>
      <c r="AY127" s="197" t="s">
        <v>146</v>
      </c>
    </row>
    <row r="128" spans="2:65" s="12" customFormat="1" ht="11.25">
      <c r="B128" s="198"/>
      <c r="C128" s="199"/>
      <c r="D128" s="189" t="s">
        <v>155</v>
      </c>
      <c r="E128" s="200" t="s">
        <v>1</v>
      </c>
      <c r="F128" s="201" t="s">
        <v>224</v>
      </c>
      <c r="G128" s="199"/>
      <c r="H128" s="202">
        <v>1060.8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155</v>
      </c>
      <c r="AU128" s="208" t="s">
        <v>78</v>
      </c>
      <c r="AV128" s="12" t="s">
        <v>78</v>
      </c>
      <c r="AW128" s="12" t="s">
        <v>31</v>
      </c>
      <c r="AX128" s="12" t="s">
        <v>68</v>
      </c>
      <c r="AY128" s="208" t="s">
        <v>146</v>
      </c>
    </row>
    <row r="129" spans="2:65" s="12" customFormat="1" ht="11.25">
      <c r="B129" s="198"/>
      <c r="C129" s="199"/>
      <c r="D129" s="189" t="s">
        <v>155</v>
      </c>
      <c r="E129" s="200" t="s">
        <v>1</v>
      </c>
      <c r="F129" s="201" t="s">
        <v>225</v>
      </c>
      <c r="G129" s="199"/>
      <c r="H129" s="202">
        <v>27.2</v>
      </c>
      <c r="I129" s="203"/>
      <c r="J129" s="199"/>
      <c r="K129" s="199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155</v>
      </c>
      <c r="AU129" s="208" t="s">
        <v>78</v>
      </c>
      <c r="AV129" s="12" t="s">
        <v>78</v>
      </c>
      <c r="AW129" s="12" t="s">
        <v>31</v>
      </c>
      <c r="AX129" s="12" t="s">
        <v>68</v>
      </c>
      <c r="AY129" s="208" t="s">
        <v>146</v>
      </c>
    </row>
    <row r="130" spans="2:65" s="13" customFormat="1" ht="11.25">
      <c r="B130" s="209"/>
      <c r="C130" s="210"/>
      <c r="D130" s="189" t="s">
        <v>155</v>
      </c>
      <c r="E130" s="211" t="s">
        <v>95</v>
      </c>
      <c r="F130" s="212" t="s">
        <v>106</v>
      </c>
      <c r="G130" s="210"/>
      <c r="H130" s="213">
        <v>1088</v>
      </c>
      <c r="I130" s="214"/>
      <c r="J130" s="210"/>
      <c r="K130" s="210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155</v>
      </c>
      <c r="AU130" s="219" t="s">
        <v>78</v>
      </c>
      <c r="AV130" s="13" t="s">
        <v>153</v>
      </c>
      <c r="AW130" s="13" t="s">
        <v>31</v>
      </c>
      <c r="AX130" s="13" t="s">
        <v>75</v>
      </c>
      <c r="AY130" s="219" t="s">
        <v>146</v>
      </c>
    </row>
    <row r="131" spans="2:65" s="1" customFormat="1" ht="16.5" customHeight="1">
      <c r="B131" s="33"/>
      <c r="C131" s="175" t="s">
        <v>226</v>
      </c>
      <c r="D131" s="175" t="s">
        <v>148</v>
      </c>
      <c r="E131" s="176" t="s">
        <v>227</v>
      </c>
      <c r="F131" s="177" t="s">
        <v>228</v>
      </c>
      <c r="G131" s="178" t="s">
        <v>151</v>
      </c>
      <c r="H131" s="179">
        <v>1088</v>
      </c>
      <c r="I131" s="180"/>
      <c r="J131" s="181">
        <f>ROUND(I131*H131,2)</f>
        <v>0</v>
      </c>
      <c r="K131" s="177" t="s">
        <v>152</v>
      </c>
      <c r="L131" s="37"/>
      <c r="M131" s="182" t="s">
        <v>1</v>
      </c>
      <c r="N131" s="183" t="s">
        <v>39</v>
      </c>
      <c r="O131" s="59"/>
      <c r="P131" s="184">
        <f>O131*H131</f>
        <v>0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AR131" s="16" t="s">
        <v>153</v>
      </c>
      <c r="AT131" s="16" t="s">
        <v>148</v>
      </c>
      <c r="AU131" s="16" t="s">
        <v>78</v>
      </c>
      <c r="AY131" s="16" t="s">
        <v>146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6" t="s">
        <v>75</v>
      </c>
      <c r="BK131" s="186">
        <f>ROUND(I131*H131,2)</f>
        <v>0</v>
      </c>
      <c r="BL131" s="16" t="s">
        <v>153</v>
      </c>
      <c r="BM131" s="16" t="s">
        <v>229</v>
      </c>
    </row>
    <row r="132" spans="2:65" s="12" customFormat="1" ht="11.25">
      <c r="B132" s="198"/>
      <c r="C132" s="199"/>
      <c r="D132" s="189" t="s">
        <v>155</v>
      </c>
      <c r="E132" s="200" t="s">
        <v>1</v>
      </c>
      <c r="F132" s="201" t="s">
        <v>95</v>
      </c>
      <c r="G132" s="199"/>
      <c r="H132" s="202">
        <v>1088</v>
      </c>
      <c r="I132" s="203"/>
      <c r="J132" s="199"/>
      <c r="K132" s="199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155</v>
      </c>
      <c r="AU132" s="208" t="s">
        <v>78</v>
      </c>
      <c r="AV132" s="12" t="s">
        <v>78</v>
      </c>
      <c r="AW132" s="12" t="s">
        <v>31</v>
      </c>
      <c r="AX132" s="12" t="s">
        <v>75</v>
      </c>
      <c r="AY132" s="208" t="s">
        <v>146</v>
      </c>
    </row>
    <row r="133" spans="2:65" s="1" customFormat="1" ht="16.5" customHeight="1">
      <c r="B133" s="33"/>
      <c r="C133" s="175" t="s">
        <v>8</v>
      </c>
      <c r="D133" s="175" t="s">
        <v>148</v>
      </c>
      <c r="E133" s="176" t="s">
        <v>230</v>
      </c>
      <c r="F133" s="177" t="s">
        <v>231</v>
      </c>
      <c r="G133" s="178" t="s">
        <v>191</v>
      </c>
      <c r="H133" s="179">
        <v>179.98099999999999</v>
      </c>
      <c r="I133" s="180"/>
      <c r="J133" s="181">
        <f>ROUND(I133*H133,2)</f>
        <v>0</v>
      </c>
      <c r="K133" s="177" t="s">
        <v>152</v>
      </c>
      <c r="L133" s="37"/>
      <c r="M133" s="182" t="s">
        <v>1</v>
      </c>
      <c r="N133" s="183" t="s">
        <v>39</v>
      </c>
      <c r="O133" s="59"/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AR133" s="16" t="s">
        <v>153</v>
      </c>
      <c r="AT133" s="16" t="s">
        <v>148</v>
      </c>
      <c r="AU133" s="16" t="s">
        <v>78</v>
      </c>
      <c r="AY133" s="16" t="s">
        <v>146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6" t="s">
        <v>75</v>
      </c>
      <c r="BK133" s="186">
        <f>ROUND(I133*H133,2)</f>
        <v>0</v>
      </c>
      <c r="BL133" s="16" t="s">
        <v>153</v>
      </c>
      <c r="BM133" s="16" t="s">
        <v>232</v>
      </c>
    </row>
    <row r="134" spans="2:65" s="12" customFormat="1" ht="11.25">
      <c r="B134" s="198"/>
      <c r="C134" s="199"/>
      <c r="D134" s="189" t="s">
        <v>155</v>
      </c>
      <c r="E134" s="200" t="s">
        <v>1</v>
      </c>
      <c r="F134" s="201" t="s">
        <v>233</v>
      </c>
      <c r="G134" s="199"/>
      <c r="H134" s="202">
        <v>179.98099999999999</v>
      </c>
      <c r="I134" s="203"/>
      <c r="J134" s="199"/>
      <c r="K134" s="199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155</v>
      </c>
      <c r="AU134" s="208" t="s">
        <v>78</v>
      </c>
      <c r="AV134" s="12" t="s">
        <v>78</v>
      </c>
      <c r="AW134" s="12" t="s">
        <v>31</v>
      </c>
      <c r="AX134" s="12" t="s">
        <v>75</v>
      </c>
      <c r="AY134" s="208" t="s">
        <v>146</v>
      </c>
    </row>
    <row r="135" spans="2:65" s="1" customFormat="1" ht="16.5" customHeight="1">
      <c r="B135" s="33"/>
      <c r="C135" s="175" t="s">
        <v>234</v>
      </c>
      <c r="D135" s="175" t="s">
        <v>148</v>
      </c>
      <c r="E135" s="176" t="s">
        <v>235</v>
      </c>
      <c r="F135" s="177" t="s">
        <v>236</v>
      </c>
      <c r="G135" s="178" t="s">
        <v>173</v>
      </c>
      <c r="H135" s="179">
        <v>31.760999999999999</v>
      </c>
      <c r="I135" s="180"/>
      <c r="J135" s="181">
        <f>ROUND(I135*H135,2)</f>
        <v>0</v>
      </c>
      <c r="K135" s="177" t="s">
        <v>152</v>
      </c>
      <c r="L135" s="37"/>
      <c r="M135" s="182" t="s">
        <v>1</v>
      </c>
      <c r="N135" s="183" t="s">
        <v>39</v>
      </c>
      <c r="O135" s="59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AR135" s="16" t="s">
        <v>153</v>
      </c>
      <c r="AT135" s="16" t="s">
        <v>148</v>
      </c>
      <c r="AU135" s="16" t="s">
        <v>78</v>
      </c>
      <c r="AY135" s="16" t="s">
        <v>146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6" t="s">
        <v>75</v>
      </c>
      <c r="BK135" s="186">
        <f>ROUND(I135*H135,2)</f>
        <v>0</v>
      </c>
      <c r="BL135" s="16" t="s">
        <v>153</v>
      </c>
      <c r="BM135" s="16" t="s">
        <v>237</v>
      </c>
    </row>
    <row r="136" spans="2:65" s="12" customFormat="1" ht="11.25">
      <c r="B136" s="198"/>
      <c r="C136" s="199"/>
      <c r="D136" s="189" t="s">
        <v>155</v>
      </c>
      <c r="E136" s="200" t="s">
        <v>1</v>
      </c>
      <c r="F136" s="201" t="s">
        <v>238</v>
      </c>
      <c r="G136" s="199"/>
      <c r="H136" s="202">
        <v>31.760999999999999</v>
      </c>
      <c r="I136" s="203"/>
      <c r="J136" s="199"/>
      <c r="K136" s="199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155</v>
      </c>
      <c r="AU136" s="208" t="s">
        <v>78</v>
      </c>
      <c r="AV136" s="12" t="s">
        <v>78</v>
      </c>
      <c r="AW136" s="12" t="s">
        <v>31</v>
      </c>
      <c r="AX136" s="12" t="s">
        <v>75</v>
      </c>
      <c r="AY136" s="208" t="s">
        <v>146</v>
      </c>
    </row>
    <row r="137" spans="2:65" s="1" customFormat="1" ht="16.5" customHeight="1">
      <c r="B137" s="33"/>
      <c r="C137" s="175" t="s">
        <v>239</v>
      </c>
      <c r="D137" s="175" t="s">
        <v>148</v>
      </c>
      <c r="E137" s="176" t="s">
        <v>240</v>
      </c>
      <c r="F137" s="177" t="s">
        <v>241</v>
      </c>
      <c r="G137" s="178" t="s">
        <v>173</v>
      </c>
      <c r="H137" s="179">
        <v>2.581</v>
      </c>
      <c r="I137" s="180"/>
      <c r="J137" s="181">
        <f>ROUND(I137*H137,2)</f>
        <v>0</v>
      </c>
      <c r="K137" s="177" t="s">
        <v>152</v>
      </c>
      <c r="L137" s="37"/>
      <c r="M137" s="182" t="s">
        <v>1</v>
      </c>
      <c r="N137" s="183" t="s">
        <v>39</v>
      </c>
      <c r="O137" s="59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AR137" s="16" t="s">
        <v>153</v>
      </c>
      <c r="AT137" s="16" t="s">
        <v>148</v>
      </c>
      <c r="AU137" s="16" t="s">
        <v>78</v>
      </c>
      <c r="AY137" s="16" t="s">
        <v>146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6" t="s">
        <v>75</v>
      </c>
      <c r="BK137" s="186">
        <f>ROUND(I137*H137,2)</f>
        <v>0</v>
      </c>
      <c r="BL137" s="16" t="s">
        <v>153</v>
      </c>
      <c r="BM137" s="16" t="s">
        <v>242</v>
      </c>
    </row>
    <row r="138" spans="2:65" s="11" customFormat="1" ht="11.25">
      <c r="B138" s="187"/>
      <c r="C138" s="188"/>
      <c r="D138" s="189" t="s">
        <v>155</v>
      </c>
      <c r="E138" s="190" t="s">
        <v>1</v>
      </c>
      <c r="F138" s="191" t="s">
        <v>169</v>
      </c>
      <c r="G138" s="188"/>
      <c r="H138" s="190" t="s">
        <v>1</v>
      </c>
      <c r="I138" s="192"/>
      <c r="J138" s="188"/>
      <c r="K138" s="188"/>
      <c r="L138" s="193"/>
      <c r="M138" s="194"/>
      <c r="N138" s="195"/>
      <c r="O138" s="195"/>
      <c r="P138" s="195"/>
      <c r="Q138" s="195"/>
      <c r="R138" s="195"/>
      <c r="S138" s="195"/>
      <c r="T138" s="196"/>
      <c r="AT138" s="197" t="s">
        <v>155</v>
      </c>
      <c r="AU138" s="197" t="s">
        <v>78</v>
      </c>
      <c r="AV138" s="11" t="s">
        <v>75</v>
      </c>
      <c r="AW138" s="11" t="s">
        <v>31</v>
      </c>
      <c r="AX138" s="11" t="s">
        <v>68</v>
      </c>
      <c r="AY138" s="197" t="s">
        <v>146</v>
      </c>
    </row>
    <row r="139" spans="2:65" s="11" customFormat="1" ht="11.25">
      <c r="B139" s="187"/>
      <c r="C139" s="188"/>
      <c r="D139" s="189" t="s">
        <v>155</v>
      </c>
      <c r="E139" s="190" t="s">
        <v>1</v>
      </c>
      <c r="F139" s="191" t="s">
        <v>243</v>
      </c>
      <c r="G139" s="188"/>
      <c r="H139" s="190" t="s">
        <v>1</v>
      </c>
      <c r="I139" s="192"/>
      <c r="J139" s="188"/>
      <c r="K139" s="188"/>
      <c r="L139" s="193"/>
      <c r="M139" s="194"/>
      <c r="N139" s="195"/>
      <c r="O139" s="195"/>
      <c r="P139" s="195"/>
      <c r="Q139" s="195"/>
      <c r="R139" s="195"/>
      <c r="S139" s="195"/>
      <c r="T139" s="196"/>
      <c r="AT139" s="197" t="s">
        <v>155</v>
      </c>
      <c r="AU139" s="197" t="s">
        <v>78</v>
      </c>
      <c r="AV139" s="11" t="s">
        <v>75</v>
      </c>
      <c r="AW139" s="11" t="s">
        <v>31</v>
      </c>
      <c r="AX139" s="11" t="s">
        <v>68</v>
      </c>
      <c r="AY139" s="197" t="s">
        <v>146</v>
      </c>
    </row>
    <row r="140" spans="2:65" s="11" customFormat="1" ht="11.25">
      <c r="B140" s="187"/>
      <c r="C140" s="188"/>
      <c r="D140" s="189" t="s">
        <v>155</v>
      </c>
      <c r="E140" s="190" t="s">
        <v>1</v>
      </c>
      <c r="F140" s="191" t="s">
        <v>244</v>
      </c>
      <c r="G140" s="188"/>
      <c r="H140" s="190" t="s">
        <v>1</v>
      </c>
      <c r="I140" s="192"/>
      <c r="J140" s="188"/>
      <c r="K140" s="188"/>
      <c r="L140" s="193"/>
      <c r="M140" s="194"/>
      <c r="N140" s="195"/>
      <c r="O140" s="195"/>
      <c r="P140" s="195"/>
      <c r="Q140" s="195"/>
      <c r="R140" s="195"/>
      <c r="S140" s="195"/>
      <c r="T140" s="196"/>
      <c r="AT140" s="197" t="s">
        <v>155</v>
      </c>
      <c r="AU140" s="197" t="s">
        <v>78</v>
      </c>
      <c r="AV140" s="11" t="s">
        <v>75</v>
      </c>
      <c r="AW140" s="11" t="s">
        <v>31</v>
      </c>
      <c r="AX140" s="11" t="s">
        <v>68</v>
      </c>
      <c r="AY140" s="197" t="s">
        <v>146</v>
      </c>
    </row>
    <row r="141" spans="2:65" s="12" customFormat="1" ht="11.25">
      <c r="B141" s="198"/>
      <c r="C141" s="199"/>
      <c r="D141" s="189" t="s">
        <v>155</v>
      </c>
      <c r="E141" s="200" t="s">
        <v>1</v>
      </c>
      <c r="F141" s="201" t="s">
        <v>245</v>
      </c>
      <c r="G141" s="199"/>
      <c r="H141" s="202">
        <v>24.96</v>
      </c>
      <c r="I141" s="203"/>
      <c r="J141" s="199"/>
      <c r="K141" s="199"/>
      <c r="L141" s="204"/>
      <c r="M141" s="205"/>
      <c r="N141" s="206"/>
      <c r="O141" s="206"/>
      <c r="P141" s="206"/>
      <c r="Q141" s="206"/>
      <c r="R141" s="206"/>
      <c r="S141" s="206"/>
      <c r="T141" s="207"/>
      <c r="AT141" s="208" t="s">
        <v>155</v>
      </c>
      <c r="AU141" s="208" t="s">
        <v>78</v>
      </c>
      <c r="AV141" s="12" t="s">
        <v>78</v>
      </c>
      <c r="AW141" s="12" t="s">
        <v>31</v>
      </c>
      <c r="AX141" s="12" t="s">
        <v>68</v>
      </c>
      <c r="AY141" s="208" t="s">
        <v>146</v>
      </c>
    </row>
    <row r="142" spans="2:65" s="14" customFormat="1" ht="11.25">
      <c r="B142" s="220"/>
      <c r="C142" s="221"/>
      <c r="D142" s="189" t="s">
        <v>155</v>
      </c>
      <c r="E142" s="222" t="s">
        <v>87</v>
      </c>
      <c r="F142" s="223" t="s">
        <v>88</v>
      </c>
      <c r="G142" s="221"/>
      <c r="H142" s="224">
        <v>24.96</v>
      </c>
      <c r="I142" s="225"/>
      <c r="J142" s="221"/>
      <c r="K142" s="221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155</v>
      </c>
      <c r="AU142" s="230" t="s">
        <v>78</v>
      </c>
      <c r="AV142" s="14" t="s">
        <v>164</v>
      </c>
      <c r="AW142" s="14" t="s">
        <v>31</v>
      </c>
      <c r="AX142" s="14" t="s">
        <v>68</v>
      </c>
      <c r="AY142" s="230" t="s">
        <v>146</v>
      </c>
    </row>
    <row r="143" spans="2:65" s="11" customFormat="1" ht="11.25">
      <c r="B143" s="187"/>
      <c r="C143" s="188"/>
      <c r="D143" s="189" t="s">
        <v>155</v>
      </c>
      <c r="E143" s="190" t="s">
        <v>1</v>
      </c>
      <c r="F143" s="191" t="s">
        <v>246</v>
      </c>
      <c r="G143" s="188"/>
      <c r="H143" s="190" t="s">
        <v>1</v>
      </c>
      <c r="I143" s="192"/>
      <c r="J143" s="188"/>
      <c r="K143" s="188"/>
      <c r="L143" s="193"/>
      <c r="M143" s="194"/>
      <c r="N143" s="195"/>
      <c r="O143" s="195"/>
      <c r="P143" s="195"/>
      <c r="Q143" s="195"/>
      <c r="R143" s="195"/>
      <c r="S143" s="195"/>
      <c r="T143" s="196"/>
      <c r="AT143" s="197" t="s">
        <v>155</v>
      </c>
      <c r="AU143" s="197" t="s">
        <v>78</v>
      </c>
      <c r="AV143" s="11" t="s">
        <v>75</v>
      </c>
      <c r="AW143" s="11" t="s">
        <v>31</v>
      </c>
      <c r="AX143" s="11" t="s">
        <v>68</v>
      </c>
      <c r="AY143" s="197" t="s">
        <v>146</v>
      </c>
    </row>
    <row r="144" spans="2:65" s="12" customFormat="1" ht="11.25">
      <c r="B144" s="198"/>
      <c r="C144" s="199"/>
      <c r="D144" s="189" t="s">
        <v>155</v>
      </c>
      <c r="E144" s="200" t="s">
        <v>1</v>
      </c>
      <c r="F144" s="201" t="s">
        <v>247</v>
      </c>
      <c r="G144" s="199"/>
      <c r="H144" s="202">
        <v>74.88</v>
      </c>
      <c r="I144" s="203"/>
      <c r="J144" s="199"/>
      <c r="K144" s="199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155</v>
      </c>
      <c r="AU144" s="208" t="s">
        <v>78</v>
      </c>
      <c r="AV144" s="12" t="s">
        <v>78</v>
      </c>
      <c r="AW144" s="12" t="s">
        <v>31</v>
      </c>
      <c r="AX144" s="12" t="s">
        <v>68</v>
      </c>
      <c r="AY144" s="208" t="s">
        <v>146</v>
      </c>
    </row>
    <row r="145" spans="2:65" s="12" customFormat="1" ht="11.25">
      <c r="B145" s="198"/>
      <c r="C145" s="199"/>
      <c r="D145" s="189" t="s">
        <v>155</v>
      </c>
      <c r="E145" s="200" t="s">
        <v>113</v>
      </c>
      <c r="F145" s="201" t="s">
        <v>248</v>
      </c>
      <c r="G145" s="199"/>
      <c r="H145" s="202">
        <v>-1.984</v>
      </c>
      <c r="I145" s="203"/>
      <c r="J145" s="199"/>
      <c r="K145" s="199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155</v>
      </c>
      <c r="AU145" s="208" t="s">
        <v>78</v>
      </c>
      <c r="AV145" s="12" t="s">
        <v>78</v>
      </c>
      <c r="AW145" s="12" t="s">
        <v>31</v>
      </c>
      <c r="AX145" s="12" t="s">
        <v>68</v>
      </c>
      <c r="AY145" s="208" t="s">
        <v>146</v>
      </c>
    </row>
    <row r="146" spans="2:65" s="14" customFormat="1" ht="11.25">
      <c r="B146" s="220"/>
      <c r="C146" s="221"/>
      <c r="D146" s="189" t="s">
        <v>155</v>
      </c>
      <c r="E146" s="222" t="s">
        <v>90</v>
      </c>
      <c r="F146" s="223" t="s">
        <v>88</v>
      </c>
      <c r="G146" s="221"/>
      <c r="H146" s="224">
        <v>72.896000000000001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155</v>
      </c>
      <c r="AU146" s="230" t="s">
        <v>78</v>
      </c>
      <c r="AV146" s="14" t="s">
        <v>164</v>
      </c>
      <c r="AW146" s="14" t="s">
        <v>31</v>
      </c>
      <c r="AX146" s="14" t="s">
        <v>68</v>
      </c>
      <c r="AY146" s="230" t="s">
        <v>146</v>
      </c>
    </row>
    <row r="147" spans="2:65" s="12" customFormat="1" ht="11.25">
      <c r="B147" s="198"/>
      <c r="C147" s="199"/>
      <c r="D147" s="189" t="s">
        <v>155</v>
      </c>
      <c r="E147" s="200" t="s">
        <v>1</v>
      </c>
      <c r="F147" s="201" t="s">
        <v>249</v>
      </c>
      <c r="G147" s="199"/>
      <c r="H147" s="202">
        <v>0.56499999999999995</v>
      </c>
      <c r="I147" s="203"/>
      <c r="J147" s="199"/>
      <c r="K147" s="199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155</v>
      </c>
      <c r="AU147" s="208" t="s">
        <v>78</v>
      </c>
      <c r="AV147" s="12" t="s">
        <v>78</v>
      </c>
      <c r="AW147" s="12" t="s">
        <v>31</v>
      </c>
      <c r="AX147" s="12" t="s">
        <v>68</v>
      </c>
      <c r="AY147" s="208" t="s">
        <v>146</v>
      </c>
    </row>
    <row r="148" spans="2:65" s="12" customFormat="1" ht="11.25">
      <c r="B148" s="198"/>
      <c r="C148" s="199"/>
      <c r="D148" s="189" t="s">
        <v>155</v>
      </c>
      <c r="E148" s="200" t="s">
        <v>1</v>
      </c>
      <c r="F148" s="201" t="s">
        <v>250</v>
      </c>
      <c r="G148" s="199"/>
      <c r="H148" s="202">
        <v>0.45</v>
      </c>
      <c r="I148" s="203"/>
      <c r="J148" s="199"/>
      <c r="K148" s="199"/>
      <c r="L148" s="204"/>
      <c r="M148" s="205"/>
      <c r="N148" s="206"/>
      <c r="O148" s="206"/>
      <c r="P148" s="206"/>
      <c r="Q148" s="206"/>
      <c r="R148" s="206"/>
      <c r="S148" s="206"/>
      <c r="T148" s="207"/>
      <c r="AT148" s="208" t="s">
        <v>155</v>
      </c>
      <c r="AU148" s="208" t="s">
        <v>78</v>
      </c>
      <c r="AV148" s="12" t="s">
        <v>78</v>
      </c>
      <c r="AW148" s="12" t="s">
        <v>31</v>
      </c>
      <c r="AX148" s="12" t="s">
        <v>68</v>
      </c>
      <c r="AY148" s="208" t="s">
        <v>146</v>
      </c>
    </row>
    <row r="149" spans="2:65" s="12" customFormat="1" ht="11.25">
      <c r="B149" s="198"/>
      <c r="C149" s="199"/>
      <c r="D149" s="189" t="s">
        <v>155</v>
      </c>
      <c r="E149" s="200" t="s">
        <v>1</v>
      </c>
      <c r="F149" s="201" t="s">
        <v>251</v>
      </c>
      <c r="G149" s="199"/>
      <c r="H149" s="202">
        <v>3.7999999999999999E-2</v>
      </c>
      <c r="I149" s="203"/>
      <c r="J149" s="199"/>
      <c r="K149" s="199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155</v>
      </c>
      <c r="AU149" s="208" t="s">
        <v>78</v>
      </c>
      <c r="AV149" s="12" t="s">
        <v>78</v>
      </c>
      <c r="AW149" s="12" t="s">
        <v>31</v>
      </c>
      <c r="AX149" s="12" t="s">
        <v>68</v>
      </c>
      <c r="AY149" s="208" t="s">
        <v>146</v>
      </c>
    </row>
    <row r="150" spans="2:65" s="14" customFormat="1" ht="11.25">
      <c r="B150" s="220"/>
      <c r="C150" s="221"/>
      <c r="D150" s="189" t="s">
        <v>155</v>
      </c>
      <c r="E150" s="222" t="s">
        <v>117</v>
      </c>
      <c r="F150" s="223" t="s">
        <v>88</v>
      </c>
      <c r="G150" s="221"/>
      <c r="H150" s="224">
        <v>1.0529999999999999</v>
      </c>
      <c r="I150" s="225"/>
      <c r="J150" s="221"/>
      <c r="K150" s="221"/>
      <c r="L150" s="226"/>
      <c r="M150" s="227"/>
      <c r="N150" s="228"/>
      <c r="O150" s="228"/>
      <c r="P150" s="228"/>
      <c r="Q150" s="228"/>
      <c r="R150" s="228"/>
      <c r="S150" s="228"/>
      <c r="T150" s="229"/>
      <c r="AT150" s="230" t="s">
        <v>155</v>
      </c>
      <c r="AU150" s="230" t="s">
        <v>78</v>
      </c>
      <c r="AV150" s="14" t="s">
        <v>164</v>
      </c>
      <c r="AW150" s="14" t="s">
        <v>31</v>
      </c>
      <c r="AX150" s="14" t="s">
        <v>68</v>
      </c>
      <c r="AY150" s="230" t="s">
        <v>146</v>
      </c>
    </row>
    <row r="151" spans="2:65" s="13" customFormat="1" ht="11.25">
      <c r="B151" s="209"/>
      <c r="C151" s="210"/>
      <c r="D151" s="189" t="s">
        <v>155</v>
      </c>
      <c r="E151" s="211" t="s">
        <v>105</v>
      </c>
      <c r="F151" s="212" t="s">
        <v>106</v>
      </c>
      <c r="G151" s="210"/>
      <c r="H151" s="213">
        <v>98.909000000000006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155</v>
      </c>
      <c r="AU151" s="219" t="s">
        <v>78</v>
      </c>
      <c r="AV151" s="13" t="s">
        <v>153</v>
      </c>
      <c r="AW151" s="13" t="s">
        <v>31</v>
      </c>
      <c r="AX151" s="13" t="s">
        <v>68</v>
      </c>
      <c r="AY151" s="219" t="s">
        <v>146</v>
      </c>
    </row>
    <row r="152" spans="2:65" s="12" customFormat="1" ht="11.25">
      <c r="B152" s="198"/>
      <c r="C152" s="199"/>
      <c r="D152" s="189" t="s">
        <v>155</v>
      </c>
      <c r="E152" s="200" t="s">
        <v>102</v>
      </c>
      <c r="F152" s="201" t="s">
        <v>252</v>
      </c>
      <c r="G152" s="199"/>
      <c r="H152" s="202">
        <v>3.0369999999999999</v>
      </c>
      <c r="I152" s="203"/>
      <c r="J152" s="199"/>
      <c r="K152" s="199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155</v>
      </c>
      <c r="AU152" s="208" t="s">
        <v>78</v>
      </c>
      <c r="AV152" s="12" t="s">
        <v>78</v>
      </c>
      <c r="AW152" s="12" t="s">
        <v>31</v>
      </c>
      <c r="AX152" s="12" t="s">
        <v>68</v>
      </c>
      <c r="AY152" s="208" t="s">
        <v>146</v>
      </c>
    </row>
    <row r="153" spans="2:65" s="12" customFormat="1" ht="11.25">
      <c r="B153" s="198"/>
      <c r="C153" s="199"/>
      <c r="D153" s="189" t="s">
        <v>155</v>
      </c>
      <c r="E153" s="200" t="s">
        <v>1</v>
      </c>
      <c r="F153" s="201" t="s">
        <v>253</v>
      </c>
      <c r="G153" s="199"/>
      <c r="H153" s="202">
        <v>2.581</v>
      </c>
      <c r="I153" s="203"/>
      <c r="J153" s="199"/>
      <c r="K153" s="199"/>
      <c r="L153" s="204"/>
      <c r="M153" s="205"/>
      <c r="N153" s="206"/>
      <c r="O153" s="206"/>
      <c r="P153" s="206"/>
      <c r="Q153" s="206"/>
      <c r="R153" s="206"/>
      <c r="S153" s="206"/>
      <c r="T153" s="207"/>
      <c r="AT153" s="208" t="s">
        <v>155</v>
      </c>
      <c r="AU153" s="208" t="s">
        <v>78</v>
      </c>
      <c r="AV153" s="12" t="s">
        <v>78</v>
      </c>
      <c r="AW153" s="12" t="s">
        <v>31</v>
      </c>
      <c r="AX153" s="12" t="s">
        <v>75</v>
      </c>
      <c r="AY153" s="208" t="s">
        <v>146</v>
      </c>
    </row>
    <row r="154" spans="2:65" s="1" customFormat="1" ht="16.5" customHeight="1">
      <c r="B154" s="33"/>
      <c r="C154" s="175" t="s">
        <v>254</v>
      </c>
      <c r="D154" s="175" t="s">
        <v>148</v>
      </c>
      <c r="E154" s="176" t="s">
        <v>255</v>
      </c>
      <c r="F154" s="177" t="s">
        <v>256</v>
      </c>
      <c r="G154" s="178" t="s">
        <v>173</v>
      </c>
      <c r="H154" s="179">
        <v>0.45600000000000002</v>
      </c>
      <c r="I154" s="180"/>
      <c r="J154" s="181">
        <f>ROUND(I154*H154,2)</f>
        <v>0</v>
      </c>
      <c r="K154" s="177" t="s">
        <v>152</v>
      </c>
      <c r="L154" s="37"/>
      <c r="M154" s="182" t="s">
        <v>1</v>
      </c>
      <c r="N154" s="183" t="s">
        <v>39</v>
      </c>
      <c r="O154" s="59"/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AR154" s="16" t="s">
        <v>153</v>
      </c>
      <c r="AT154" s="16" t="s">
        <v>148</v>
      </c>
      <c r="AU154" s="16" t="s">
        <v>78</v>
      </c>
      <c r="AY154" s="16" t="s">
        <v>146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6" t="s">
        <v>75</v>
      </c>
      <c r="BK154" s="186">
        <f>ROUND(I154*H154,2)</f>
        <v>0</v>
      </c>
      <c r="BL154" s="16" t="s">
        <v>153</v>
      </c>
      <c r="BM154" s="16" t="s">
        <v>257</v>
      </c>
    </row>
    <row r="155" spans="2:65" s="12" customFormat="1" ht="11.25">
      <c r="B155" s="198"/>
      <c r="C155" s="199"/>
      <c r="D155" s="189" t="s">
        <v>155</v>
      </c>
      <c r="E155" s="200" t="s">
        <v>1</v>
      </c>
      <c r="F155" s="201" t="s">
        <v>258</v>
      </c>
      <c r="G155" s="199"/>
      <c r="H155" s="202">
        <v>0.45600000000000002</v>
      </c>
      <c r="I155" s="203"/>
      <c r="J155" s="199"/>
      <c r="K155" s="199"/>
      <c r="L155" s="204"/>
      <c r="M155" s="205"/>
      <c r="N155" s="206"/>
      <c r="O155" s="206"/>
      <c r="P155" s="206"/>
      <c r="Q155" s="206"/>
      <c r="R155" s="206"/>
      <c r="S155" s="206"/>
      <c r="T155" s="207"/>
      <c r="AT155" s="208" t="s">
        <v>155</v>
      </c>
      <c r="AU155" s="208" t="s">
        <v>78</v>
      </c>
      <c r="AV155" s="12" t="s">
        <v>78</v>
      </c>
      <c r="AW155" s="12" t="s">
        <v>31</v>
      </c>
      <c r="AX155" s="12" t="s">
        <v>75</v>
      </c>
      <c r="AY155" s="208" t="s">
        <v>146</v>
      </c>
    </row>
    <row r="156" spans="2:65" s="1" customFormat="1" ht="16.5" customHeight="1">
      <c r="B156" s="33"/>
      <c r="C156" s="175" t="s">
        <v>259</v>
      </c>
      <c r="D156" s="175" t="s">
        <v>148</v>
      </c>
      <c r="E156" s="176" t="s">
        <v>260</v>
      </c>
      <c r="F156" s="177" t="s">
        <v>261</v>
      </c>
      <c r="G156" s="178" t="s">
        <v>173</v>
      </c>
      <c r="H156" s="179">
        <v>2.581</v>
      </c>
      <c r="I156" s="180"/>
      <c r="J156" s="181">
        <f>ROUND(I156*H156,2)</f>
        <v>0</v>
      </c>
      <c r="K156" s="177" t="s">
        <v>152</v>
      </c>
      <c r="L156" s="37"/>
      <c r="M156" s="182" t="s">
        <v>1</v>
      </c>
      <c r="N156" s="183" t="s">
        <v>39</v>
      </c>
      <c r="O156" s="59"/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AR156" s="16" t="s">
        <v>153</v>
      </c>
      <c r="AT156" s="16" t="s">
        <v>148</v>
      </c>
      <c r="AU156" s="16" t="s">
        <v>78</v>
      </c>
      <c r="AY156" s="16" t="s">
        <v>146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6" t="s">
        <v>75</v>
      </c>
      <c r="BK156" s="186">
        <f>ROUND(I156*H156,2)</f>
        <v>0</v>
      </c>
      <c r="BL156" s="16" t="s">
        <v>153</v>
      </c>
      <c r="BM156" s="16" t="s">
        <v>262</v>
      </c>
    </row>
    <row r="157" spans="2:65" s="12" customFormat="1" ht="11.25">
      <c r="B157" s="198"/>
      <c r="C157" s="199"/>
      <c r="D157" s="189" t="s">
        <v>155</v>
      </c>
      <c r="E157" s="200" t="s">
        <v>1</v>
      </c>
      <c r="F157" s="201" t="s">
        <v>253</v>
      </c>
      <c r="G157" s="199"/>
      <c r="H157" s="202">
        <v>2.581</v>
      </c>
      <c r="I157" s="203"/>
      <c r="J157" s="199"/>
      <c r="K157" s="199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155</v>
      </c>
      <c r="AU157" s="208" t="s">
        <v>78</v>
      </c>
      <c r="AV157" s="12" t="s">
        <v>78</v>
      </c>
      <c r="AW157" s="12" t="s">
        <v>31</v>
      </c>
      <c r="AX157" s="12" t="s">
        <v>75</v>
      </c>
      <c r="AY157" s="208" t="s">
        <v>146</v>
      </c>
    </row>
    <row r="158" spans="2:65" s="1" customFormat="1" ht="16.5" customHeight="1">
      <c r="B158" s="33"/>
      <c r="C158" s="175" t="s">
        <v>263</v>
      </c>
      <c r="D158" s="175" t="s">
        <v>148</v>
      </c>
      <c r="E158" s="176" t="s">
        <v>264</v>
      </c>
      <c r="F158" s="177" t="s">
        <v>265</v>
      </c>
      <c r="G158" s="178" t="s">
        <v>173</v>
      </c>
      <c r="H158" s="179">
        <v>0.45600000000000002</v>
      </c>
      <c r="I158" s="180"/>
      <c r="J158" s="181">
        <f>ROUND(I158*H158,2)</f>
        <v>0</v>
      </c>
      <c r="K158" s="177" t="s">
        <v>152</v>
      </c>
      <c r="L158" s="37"/>
      <c r="M158" s="182" t="s">
        <v>1</v>
      </c>
      <c r="N158" s="183" t="s">
        <v>39</v>
      </c>
      <c r="O158" s="59"/>
      <c r="P158" s="184">
        <f>O158*H158</f>
        <v>0</v>
      </c>
      <c r="Q158" s="184">
        <v>0</v>
      </c>
      <c r="R158" s="184">
        <f>Q158*H158</f>
        <v>0</v>
      </c>
      <c r="S158" s="184">
        <v>0</v>
      </c>
      <c r="T158" s="185">
        <f>S158*H158</f>
        <v>0</v>
      </c>
      <c r="AR158" s="16" t="s">
        <v>153</v>
      </c>
      <c r="AT158" s="16" t="s">
        <v>148</v>
      </c>
      <c r="AU158" s="16" t="s">
        <v>78</v>
      </c>
      <c r="AY158" s="16" t="s">
        <v>146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6" t="s">
        <v>75</v>
      </c>
      <c r="BK158" s="186">
        <f>ROUND(I158*H158,2)</f>
        <v>0</v>
      </c>
      <c r="BL158" s="16" t="s">
        <v>153</v>
      </c>
      <c r="BM158" s="16" t="s">
        <v>266</v>
      </c>
    </row>
    <row r="159" spans="2:65" s="12" customFormat="1" ht="11.25">
      <c r="B159" s="198"/>
      <c r="C159" s="199"/>
      <c r="D159" s="189" t="s">
        <v>155</v>
      </c>
      <c r="E159" s="200" t="s">
        <v>1</v>
      </c>
      <c r="F159" s="201" t="s">
        <v>258</v>
      </c>
      <c r="G159" s="199"/>
      <c r="H159" s="202">
        <v>0.45600000000000002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155</v>
      </c>
      <c r="AU159" s="208" t="s">
        <v>78</v>
      </c>
      <c r="AV159" s="12" t="s">
        <v>78</v>
      </c>
      <c r="AW159" s="12" t="s">
        <v>31</v>
      </c>
      <c r="AX159" s="12" t="s">
        <v>75</v>
      </c>
      <c r="AY159" s="208" t="s">
        <v>146</v>
      </c>
    </row>
    <row r="160" spans="2:65" s="1" customFormat="1" ht="16.5" customHeight="1">
      <c r="B160" s="33"/>
      <c r="C160" s="175" t="s">
        <v>7</v>
      </c>
      <c r="D160" s="175" t="s">
        <v>148</v>
      </c>
      <c r="E160" s="176" t="s">
        <v>267</v>
      </c>
      <c r="F160" s="177" t="s">
        <v>268</v>
      </c>
      <c r="G160" s="178" t="s">
        <v>191</v>
      </c>
      <c r="H160" s="179">
        <v>3.0369999999999999</v>
      </c>
      <c r="I160" s="180"/>
      <c r="J160" s="181">
        <f>ROUND(I160*H160,2)</f>
        <v>0</v>
      </c>
      <c r="K160" s="177" t="s">
        <v>152</v>
      </c>
      <c r="L160" s="37"/>
      <c r="M160" s="182" t="s">
        <v>1</v>
      </c>
      <c r="N160" s="183" t="s">
        <v>39</v>
      </c>
      <c r="O160" s="59"/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5">
        <f>S160*H160</f>
        <v>0</v>
      </c>
      <c r="AR160" s="16" t="s">
        <v>153</v>
      </c>
      <c r="AT160" s="16" t="s">
        <v>148</v>
      </c>
      <c r="AU160" s="16" t="s">
        <v>78</v>
      </c>
      <c r="AY160" s="16" t="s">
        <v>146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6" t="s">
        <v>75</v>
      </c>
      <c r="BK160" s="186">
        <f>ROUND(I160*H160,2)</f>
        <v>0</v>
      </c>
      <c r="BL160" s="16" t="s">
        <v>153</v>
      </c>
      <c r="BM160" s="16" t="s">
        <v>269</v>
      </c>
    </row>
    <row r="161" spans="2:65" s="12" customFormat="1" ht="11.25">
      <c r="B161" s="198"/>
      <c r="C161" s="199"/>
      <c r="D161" s="189" t="s">
        <v>155</v>
      </c>
      <c r="E161" s="200" t="s">
        <v>1</v>
      </c>
      <c r="F161" s="201" t="s">
        <v>102</v>
      </c>
      <c r="G161" s="199"/>
      <c r="H161" s="202">
        <v>3.0369999999999999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155</v>
      </c>
      <c r="AU161" s="208" t="s">
        <v>78</v>
      </c>
      <c r="AV161" s="12" t="s">
        <v>78</v>
      </c>
      <c r="AW161" s="12" t="s">
        <v>31</v>
      </c>
      <c r="AX161" s="12" t="s">
        <v>75</v>
      </c>
      <c r="AY161" s="208" t="s">
        <v>146</v>
      </c>
    </row>
    <row r="162" spans="2:65" s="1" customFormat="1" ht="16.5" customHeight="1">
      <c r="B162" s="33"/>
      <c r="C162" s="175" t="s">
        <v>270</v>
      </c>
      <c r="D162" s="175" t="s">
        <v>148</v>
      </c>
      <c r="E162" s="176" t="s">
        <v>271</v>
      </c>
      <c r="F162" s="177" t="s">
        <v>272</v>
      </c>
      <c r="G162" s="178" t="s">
        <v>191</v>
      </c>
      <c r="H162" s="179">
        <v>324.96899999999999</v>
      </c>
      <c r="I162" s="180"/>
      <c r="J162" s="181">
        <f>ROUND(I162*H162,2)</f>
        <v>0</v>
      </c>
      <c r="K162" s="177" t="s">
        <v>152</v>
      </c>
      <c r="L162" s="37"/>
      <c r="M162" s="182" t="s">
        <v>1</v>
      </c>
      <c r="N162" s="183" t="s">
        <v>39</v>
      </c>
      <c r="O162" s="59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AR162" s="16" t="s">
        <v>153</v>
      </c>
      <c r="AT162" s="16" t="s">
        <v>148</v>
      </c>
      <c r="AU162" s="16" t="s">
        <v>78</v>
      </c>
      <c r="AY162" s="16" t="s">
        <v>146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6" t="s">
        <v>75</v>
      </c>
      <c r="BK162" s="186">
        <f>ROUND(I162*H162,2)</f>
        <v>0</v>
      </c>
      <c r="BL162" s="16" t="s">
        <v>153</v>
      </c>
      <c r="BM162" s="16" t="s">
        <v>273</v>
      </c>
    </row>
    <row r="163" spans="2:65" s="12" customFormat="1" ht="11.25">
      <c r="B163" s="198"/>
      <c r="C163" s="199"/>
      <c r="D163" s="189" t="s">
        <v>155</v>
      </c>
      <c r="E163" s="200" t="s">
        <v>1</v>
      </c>
      <c r="F163" s="201" t="s">
        <v>274</v>
      </c>
      <c r="G163" s="199"/>
      <c r="H163" s="202">
        <v>324.57600000000002</v>
      </c>
      <c r="I163" s="203"/>
      <c r="J163" s="199"/>
      <c r="K163" s="199"/>
      <c r="L163" s="204"/>
      <c r="M163" s="205"/>
      <c r="N163" s="206"/>
      <c r="O163" s="206"/>
      <c r="P163" s="206"/>
      <c r="Q163" s="206"/>
      <c r="R163" s="206"/>
      <c r="S163" s="206"/>
      <c r="T163" s="207"/>
      <c r="AT163" s="208" t="s">
        <v>155</v>
      </c>
      <c r="AU163" s="208" t="s">
        <v>78</v>
      </c>
      <c r="AV163" s="12" t="s">
        <v>78</v>
      </c>
      <c r="AW163" s="12" t="s">
        <v>31</v>
      </c>
      <c r="AX163" s="12" t="s">
        <v>68</v>
      </c>
      <c r="AY163" s="208" t="s">
        <v>146</v>
      </c>
    </row>
    <row r="164" spans="2:65" s="12" customFormat="1" ht="11.25">
      <c r="B164" s="198"/>
      <c r="C164" s="199"/>
      <c r="D164" s="189" t="s">
        <v>155</v>
      </c>
      <c r="E164" s="200" t="s">
        <v>111</v>
      </c>
      <c r="F164" s="201" t="s">
        <v>275</v>
      </c>
      <c r="G164" s="199"/>
      <c r="H164" s="202">
        <v>0.39300000000000002</v>
      </c>
      <c r="I164" s="203"/>
      <c r="J164" s="199"/>
      <c r="K164" s="199"/>
      <c r="L164" s="204"/>
      <c r="M164" s="205"/>
      <c r="N164" s="206"/>
      <c r="O164" s="206"/>
      <c r="P164" s="206"/>
      <c r="Q164" s="206"/>
      <c r="R164" s="206"/>
      <c r="S164" s="206"/>
      <c r="T164" s="207"/>
      <c r="AT164" s="208" t="s">
        <v>155</v>
      </c>
      <c r="AU164" s="208" t="s">
        <v>78</v>
      </c>
      <c r="AV164" s="12" t="s">
        <v>78</v>
      </c>
      <c r="AW164" s="12" t="s">
        <v>31</v>
      </c>
      <c r="AX164" s="12" t="s">
        <v>68</v>
      </c>
      <c r="AY164" s="208" t="s">
        <v>146</v>
      </c>
    </row>
    <row r="165" spans="2:65" s="13" customFormat="1" ht="11.25">
      <c r="B165" s="209"/>
      <c r="C165" s="210"/>
      <c r="D165" s="189" t="s">
        <v>155</v>
      </c>
      <c r="E165" s="211" t="s">
        <v>1</v>
      </c>
      <c r="F165" s="212" t="s">
        <v>106</v>
      </c>
      <c r="G165" s="210"/>
      <c r="H165" s="213">
        <v>324.96899999999999</v>
      </c>
      <c r="I165" s="214"/>
      <c r="J165" s="210"/>
      <c r="K165" s="210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155</v>
      </c>
      <c r="AU165" s="219" t="s">
        <v>78</v>
      </c>
      <c r="AV165" s="13" t="s">
        <v>153</v>
      </c>
      <c r="AW165" s="13" t="s">
        <v>31</v>
      </c>
      <c r="AX165" s="13" t="s">
        <v>75</v>
      </c>
      <c r="AY165" s="219" t="s">
        <v>146</v>
      </c>
    </row>
    <row r="166" spans="2:65" s="1" customFormat="1" ht="16.5" customHeight="1">
      <c r="B166" s="33"/>
      <c r="C166" s="175" t="s">
        <v>276</v>
      </c>
      <c r="D166" s="175" t="s">
        <v>148</v>
      </c>
      <c r="E166" s="176" t="s">
        <v>277</v>
      </c>
      <c r="F166" s="177" t="s">
        <v>278</v>
      </c>
      <c r="G166" s="178" t="s">
        <v>173</v>
      </c>
      <c r="H166" s="179">
        <v>72.896000000000001</v>
      </c>
      <c r="I166" s="180"/>
      <c r="J166" s="181">
        <f>ROUND(I166*H166,2)</f>
        <v>0</v>
      </c>
      <c r="K166" s="177" t="s">
        <v>152</v>
      </c>
      <c r="L166" s="37"/>
      <c r="M166" s="182" t="s">
        <v>1</v>
      </c>
      <c r="N166" s="183" t="s">
        <v>39</v>
      </c>
      <c r="O166" s="59"/>
      <c r="P166" s="184">
        <f>O166*H166</f>
        <v>0</v>
      </c>
      <c r="Q166" s="184">
        <v>0</v>
      </c>
      <c r="R166" s="184">
        <f>Q166*H166</f>
        <v>0</v>
      </c>
      <c r="S166" s="184">
        <v>0</v>
      </c>
      <c r="T166" s="185">
        <f>S166*H166</f>
        <v>0</v>
      </c>
      <c r="AR166" s="16" t="s">
        <v>153</v>
      </c>
      <c r="AT166" s="16" t="s">
        <v>148</v>
      </c>
      <c r="AU166" s="16" t="s">
        <v>78</v>
      </c>
      <c r="AY166" s="16" t="s">
        <v>146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6" t="s">
        <v>75</v>
      </c>
      <c r="BK166" s="186">
        <f>ROUND(I166*H166,2)</f>
        <v>0</v>
      </c>
      <c r="BL166" s="16" t="s">
        <v>153</v>
      </c>
      <c r="BM166" s="16" t="s">
        <v>279</v>
      </c>
    </row>
    <row r="167" spans="2:65" s="11" customFormat="1" ht="11.25">
      <c r="B167" s="187"/>
      <c r="C167" s="188"/>
      <c r="D167" s="189" t="s">
        <v>155</v>
      </c>
      <c r="E167" s="190" t="s">
        <v>1</v>
      </c>
      <c r="F167" s="191" t="s">
        <v>169</v>
      </c>
      <c r="G167" s="188"/>
      <c r="H167" s="190" t="s">
        <v>1</v>
      </c>
      <c r="I167" s="192"/>
      <c r="J167" s="188"/>
      <c r="K167" s="188"/>
      <c r="L167" s="193"/>
      <c r="M167" s="194"/>
      <c r="N167" s="195"/>
      <c r="O167" s="195"/>
      <c r="P167" s="195"/>
      <c r="Q167" s="195"/>
      <c r="R167" s="195"/>
      <c r="S167" s="195"/>
      <c r="T167" s="196"/>
      <c r="AT167" s="197" t="s">
        <v>155</v>
      </c>
      <c r="AU167" s="197" t="s">
        <v>78</v>
      </c>
      <c r="AV167" s="11" t="s">
        <v>75</v>
      </c>
      <c r="AW167" s="11" t="s">
        <v>31</v>
      </c>
      <c r="AX167" s="11" t="s">
        <v>68</v>
      </c>
      <c r="AY167" s="197" t="s">
        <v>146</v>
      </c>
    </row>
    <row r="168" spans="2:65" s="12" customFormat="1" ht="11.25">
      <c r="B168" s="198"/>
      <c r="C168" s="199"/>
      <c r="D168" s="189" t="s">
        <v>155</v>
      </c>
      <c r="E168" s="200" t="s">
        <v>1</v>
      </c>
      <c r="F168" s="201" t="s">
        <v>90</v>
      </c>
      <c r="G168" s="199"/>
      <c r="H168" s="202">
        <v>72.896000000000001</v>
      </c>
      <c r="I168" s="203"/>
      <c r="J168" s="199"/>
      <c r="K168" s="199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155</v>
      </c>
      <c r="AU168" s="208" t="s">
        <v>78</v>
      </c>
      <c r="AV168" s="12" t="s">
        <v>78</v>
      </c>
      <c r="AW168" s="12" t="s">
        <v>31</v>
      </c>
      <c r="AX168" s="12" t="s">
        <v>75</v>
      </c>
      <c r="AY168" s="208" t="s">
        <v>146</v>
      </c>
    </row>
    <row r="169" spans="2:65" s="1" customFormat="1" ht="16.5" customHeight="1">
      <c r="B169" s="33"/>
      <c r="C169" s="175" t="s">
        <v>280</v>
      </c>
      <c r="D169" s="175" t="s">
        <v>148</v>
      </c>
      <c r="E169" s="176" t="s">
        <v>281</v>
      </c>
      <c r="F169" s="177" t="s">
        <v>282</v>
      </c>
      <c r="G169" s="178" t="s">
        <v>173</v>
      </c>
      <c r="H169" s="179">
        <v>72.896000000000001</v>
      </c>
      <c r="I169" s="180"/>
      <c r="J169" s="181">
        <f>ROUND(I169*H169,2)</f>
        <v>0</v>
      </c>
      <c r="K169" s="177" t="s">
        <v>152</v>
      </c>
      <c r="L169" s="37"/>
      <c r="M169" s="182" t="s">
        <v>1</v>
      </c>
      <c r="N169" s="183" t="s">
        <v>39</v>
      </c>
      <c r="O169" s="59"/>
      <c r="P169" s="184">
        <f>O169*H169</f>
        <v>0</v>
      </c>
      <c r="Q169" s="184">
        <v>0</v>
      </c>
      <c r="R169" s="184">
        <f>Q169*H169</f>
        <v>0</v>
      </c>
      <c r="S169" s="184">
        <v>0</v>
      </c>
      <c r="T169" s="185">
        <f>S169*H169</f>
        <v>0</v>
      </c>
      <c r="AR169" s="16" t="s">
        <v>153</v>
      </c>
      <c r="AT169" s="16" t="s">
        <v>148</v>
      </c>
      <c r="AU169" s="16" t="s">
        <v>78</v>
      </c>
      <c r="AY169" s="16" t="s">
        <v>146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6" t="s">
        <v>75</v>
      </c>
      <c r="BK169" s="186">
        <f>ROUND(I169*H169,2)</f>
        <v>0</v>
      </c>
      <c r="BL169" s="16" t="s">
        <v>153</v>
      </c>
      <c r="BM169" s="16" t="s">
        <v>283</v>
      </c>
    </row>
    <row r="170" spans="2:65" s="12" customFormat="1" ht="11.25">
      <c r="B170" s="198"/>
      <c r="C170" s="199"/>
      <c r="D170" s="189" t="s">
        <v>155</v>
      </c>
      <c r="E170" s="200" t="s">
        <v>1</v>
      </c>
      <c r="F170" s="201" t="s">
        <v>90</v>
      </c>
      <c r="G170" s="199"/>
      <c r="H170" s="202">
        <v>72.896000000000001</v>
      </c>
      <c r="I170" s="203"/>
      <c r="J170" s="199"/>
      <c r="K170" s="199"/>
      <c r="L170" s="204"/>
      <c r="M170" s="205"/>
      <c r="N170" s="206"/>
      <c r="O170" s="206"/>
      <c r="P170" s="206"/>
      <c r="Q170" s="206"/>
      <c r="R170" s="206"/>
      <c r="S170" s="206"/>
      <c r="T170" s="207"/>
      <c r="AT170" s="208" t="s">
        <v>155</v>
      </c>
      <c r="AU170" s="208" t="s">
        <v>78</v>
      </c>
      <c r="AV170" s="12" t="s">
        <v>78</v>
      </c>
      <c r="AW170" s="12" t="s">
        <v>31</v>
      </c>
      <c r="AX170" s="12" t="s">
        <v>75</v>
      </c>
      <c r="AY170" s="208" t="s">
        <v>146</v>
      </c>
    </row>
    <row r="171" spans="2:65" s="1" customFormat="1" ht="16.5" customHeight="1">
      <c r="B171" s="33"/>
      <c r="C171" s="231" t="s">
        <v>284</v>
      </c>
      <c r="D171" s="231" t="s">
        <v>285</v>
      </c>
      <c r="E171" s="232" t="s">
        <v>286</v>
      </c>
      <c r="F171" s="233" t="s">
        <v>287</v>
      </c>
      <c r="G171" s="234" t="s">
        <v>288</v>
      </c>
      <c r="H171" s="235">
        <v>0.70699999999999996</v>
      </c>
      <c r="I171" s="236"/>
      <c r="J171" s="237">
        <f>ROUND(I171*H171,2)</f>
        <v>0</v>
      </c>
      <c r="K171" s="233" t="s">
        <v>1</v>
      </c>
      <c r="L171" s="238"/>
      <c r="M171" s="239" t="s">
        <v>1</v>
      </c>
      <c r="N171" s="240" t="s">
        <v>39</v>
      </c>
      <c r="O171" s="59"/>
      <c r="P171" s="184">
        <f>O171*H171</f>
        <v>0</v>
      </c>
      <c r="Q171" s="184">
        <v>0</v>
      </c>
      <c r="R171" s="184">
        <f>Q171*H171</f>
        <v>0</v>
      </c>
      <c r="S171" s="184">
        <v>0</v>
      </c>
      <c r="T171" s="185">
        <f>S171*H171</f>
        <v>0</v>
      </c>
      <c r="AR171" s="16" t="s">
        <v>198</v>
      </c>
      <c r="AT171" s="16" t="s">
        <v>285</v>
      </c>
      <c r="AU171" s="16" t="s">
        <v>78</v>
      </c>
      <c r="AY171" s="16" t="s">
        <v>146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6" t="s">
        <v>75</v>
      </c>
      <c r="BK171" s="186">
        <f>ROUND(I171*H171,2)</f>
        <v>0</v>
      </c>
      <c r="BL171" s="16" t="s">
        <v>153</v>
      </c>
      <c r="BM171" s="16" t="s">
        <v>289</v>
      </c>
    </row>
    <row r="172" spans="2:65" s="11" customFormat="1" ht="11.25">
      <c r="B172" s="187"/>
      <c r="C172" s="188"/>
      <c r="D172" s="189" t="s">
        <v>155</v>
      </c>
      <c r="E172" s="190" t="s">
        <v>1</v>
      </c>
      <c r="F172" s="191" t="s">
        <v>156</v>
      </c>
      <c r="G172" s="188"/>
      <c r="H172" s="190" t="s">
        <v>1</v>
      </c>
      <c r="I172" s="192"/>
      <c r="J172" s="188"/>
      <c r="K172" s="188"/>
      <c r="L172" s="193"/>
      <c r="M172" s="194"/>
      <c r="N172" s="195"/>
      <c r="O172" s="195"/>
      <c r="P172" s="195"/>
      <c r="Q172" s="195"/>
      <c r="R172" s="195"/>
      <c r="S172" s="195"/>
      <c r="T172" s="196"/>
      <c r="AT172" s="197" t="s">
        <v>155</v>
      </c>
      <c r="AU172" s="197" t="s">
        <v>78</v>
      </c>
      <c r="AV172" s="11" t="s">
        <v>75</v>
      </c>
      <c r="AW172" s="11" t="s">
        <v>31</v>
      </c>
      <c r="AX172" s="11" t="s">
        <v>68</v>
      </c>
      <c r="AY172" s="197" t="s">
        <v>146</v>
      </c>
    </row>
    <row r="173" spans="2:65" s="12" customFormat="1" ht="11.25">
      <c r="B173" s="198"/>
      <c r="C173" s="199"/>
      <c r="D173" s="189" t="s">
        <v>155</v>
      </c>
      <c r="E173" s="200" t="s">
        <v>1</v>
      </c>
      <c r="F173" s="201" t="s">
        <v>290</v>
      </c>
      <c r="G173" s="199"/>
      <c r="H173" s="202">
        <v>0.70699999999999996</v>
      </c>
      <c r="I173" s="203"/>
      <c r="J173" s="199"/>
      <c r="K173" s="199"/>
      <c r="L173" s="204"/>
      <c r="M173" s="205"/>
      <c r="N173" s="206"/>
      <c r="O173" s="206"/>
      <c r="P173" s="206"/>
      <c r="Q173" s="206"/>
      <c r="R173" s="206"/>
      <c r="S173" s="206"/>
      <c r="T173" s="207"/>
      <c r="AT173" s="208" t="s">
        <v>155</v>
      </c>
      <c r="AU173" s="208" t="s">
        <v>78</v>
      </c>
      <c r="AV173" s="12" t="s">
        <v>78</v>
      </c>
      <c r="AW173" s="12" t="s">
        <v>31</v>
      </c>
      <c r="AX173" s="12" t="s">
        <v>75</v>
      </c>
      <c r="AY173" s="208" t="s">
        <v>146</v>
      </c>
    </row>
    <row r="174" spans="2:65" s="1" customFormat="1" ht="16.5" customHeight="1">
      <c r="B174" s="33"/>
      <c r="C174" s="175" t="s">
        <v>291</v>
      </c>
      <c r="D174" s="175" t="s">
        <v>148</v>
      </c>
      <c r="E174" s="176" t="s">
        <v>260</v>
      </c>
      <c r="F174" s="177" t="s">
        <v>261</v>
      </c>
      <c r="G174" s="178" t="s">
        <v>173</v>
      </c>
      <c r="H174" s="179">
        <v>0.84299999999999997</v>
      </c>
      <c r="I174" s="180"/>
      <c r="J174" s="181">
        <f>ROUND(I174*H174,2)</f>
        <v>0</v>
      </c>
      <c r="K174" s="177" t="s">
        <v>152</v>
      </c>
      <c r="L174" s="37"/>
      <c r="M174" s="182" t="s">
        <v>1</v>
      </c>
      <c r="N174" s="183" t="s">
        <v>39</v>
      </c>
      <c r="O174" s="59"/>
      <c r="P174" s="184">
        <f>O174*H174</f>
        <v>0</v>
      </c>
      <c r="Q174" s="184">
        <v>0</v>
      </c>
      <c r="R174" s="184">
        <f>Q174*H174</f>
        <v>0</v>
      </c>
      <c r="S174" s="184">
        <v>0</v>
      </c>
      <c r="T174" s="185">
        <f>S174*H174</f>
        <v>0</v>
      </c>
      <c r="AR174" s="16" t="s">
        <v>153</v>
      </c>
      <c r="AT174" s="16" t="s">
        <v>148</v>
      </c>
      <c r="AU174" s="16" t="s">
        <v>78</v>
      </c>
      <c r="AY174" s="16" t="s">
        <v>146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6" t="s">
        <v>75</v>
      </c>
      <c r="BK174" s="186">
        <f>ROUND(I174*H174,2)</f>
        <v>0</v>
      </c>
      <c r="BL174" s="16" t="s">
        <v>153</v>
      </c>
      <c r="BM174" s="16" t="s">
        <v>292</v>
      </c>
    </row>
    <row r="175" spans="2:65" s="11" customFormat="1" ht="11.25">
      <c r="B175" s="187"/>
      <c r="C175" s="188"/>
      <c r="D175" s="189" t="s">
        <v>155</v>
      </c>
      <c r="E175" s="190" t="s">
        <v>1</v>
      </c>
      <c r="F175" s="191" t="s">
        <v>169</v>
      </c>
      <c r="G175" s="188"/>
      <c r="H175" s="190" t="s">
        <v>1</v>
      </c>
      <c r="I175" s="192"/>
      <c r="J175" s="188"/>
      <c r="K175" s="188"/>
      <c r="L175" s="193"/>
      <c r="M175" s="194"/>
      <c r="N175" s="195"/>
      <c r="O175" s="195"/>
      <c r="P175" s="195"/>
      <c r="Q175" s="195"/>
      <c r="R175" s="195"/>
      <c r="S175" s="195"/>
      <c r="T175" s="196"/>
      <c r="AT175" s="197" t="s">
        <v>155</v>
      </c>
      <c r="AU175" s="197" t="s">
        <v>78</v>
      </c>
      <c r="AV175" s="11" t="s">
        <v>75</v>
      </c>
      <c r="AW175" s="11" t="s">
        <v>31</v>
      </c>
      <c r="AX175" s="11" t="s">
        <v>68</v>
      </c>
      <c r="AY175" s="197" t="s">
        <v>146</v>
      </c>
    </row>
    <row r="176" spans="2:65" s="11" customFormat="1" ht="11.25">
      <c r="B176" s="187"/>
      <c r="C176" s="188"/>
      <c r="D176" s="189" t="s">
        <v>155</v>
      </c>
      <c r="E176" s="190" t="s">
        <v>1</v>
      </c>
      <c r="F176" s="191" t="s">
        <v>293</v>
      </c>
      <c r="G176" s="188"/>
      <c r="H176" s="190" t="s">
        <v>1</v>
      </c>
      <c r="I176" s="192"/>
      <c r="J176" s="188"/>
      <c r="K176" s="188"/>
      <c r="L176" s="193"/>
      <c r="M176" s="194"/>
      <c r="N176" s="195"/>
      <c r="O176" s="195"/>
      <c r="P176" s="195"/>
      <c r="Q176" s="195"/>
      <c r="R176" s="195"/>
      <c r="S176" s="195"/>
      <c r="T176" s="196"/>
      <c r="AT176" s="197" t="s">
        <v>155</v>
      </c>
      <c r="AU176" s="197" t="s">
        <v>78</v>
      </c>
      <c r="AV176" s="11" t="s">
        <v>75</v>
      </c>
      <c r="AW176" s="11" t="s">
        <v>31</v>
      </c>
      <c r="AX176" s="11" t="s">
        <v>68</v>
      </c>
      <c r="AY176" s="197" t="s">
        <v>146</v>
      </c>
    </row>
    <row r="177" spans="2:65" s="12" customFormat="1" ht="11.25">
      <c r="B177" s="198"/>
      <c r="C177" s="199"/>
      <c r="D177" s="189" t="s">
        <v>155</v>
      </c>
      <c r="E177" s="200" t="s">
        <v>1</v>
      </c>
      <c r="F177" s="201" t="s">
        <v>294</v>
      </c>
      <c r="G177" s="199"/>
      <c r="H177" s="202">
        <v>0.84299999999999997</v>
      </c>
      <c r="I177" s="203"/>
      <c r="J177" s="199"/>
      <c r="K177" s="199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155</v>
      </c>
      <c r="AU177" s="208" t="s">
        <v>78</v>
      </c>
      <c r="AV177" s="12" t="s">
        <v>78</v>
      </c>
      <c r="AW177" s="12" t="s">
        <v>31</v>
      </c>
      <c r="AX177" s="12" t="s">
        <v>68</v>
      </c>
      <c r="AY177" s="208" t="s">
        <v>146</v>
      </c>
    </row>
    <row r="178" spans="2:65" s="13" customFormat="1" ht="11.25">
      <c r="B178" s="209"/>
      <c r="C178" s="210"/>
      <c r="D178" s="189" t="s">
        <v>155</v>
      </c>
      <c r="E178" s="211" t="s">
        <v>115</v>
      </c>
      <c r="F178" s="212" t="s">
        <v>106</v>
      </c>
      <c r="G178" s="210"/>
      <c r="H178" s="213">
        <v>0.84299999999999997</v>
      </c>
      <c r="I178" s="214"/>
      <c r="J178" s="210"/>
      <c r="K178" s="210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155</v>
      </c>
      <c r="AU178" s="219" t="s">
        <v>78</v>
      </c>
      <c r="AV178" s="13" t="s">
        <v>153</v>
      </c>
      <c r="AW178" s="13" t="s">
        <v>31</v>
      </c>
      <c r="AX178" s="13" t="s">
        <v>75</v>
      </c>
      <c r="AY178" s="219" t="s">
        <v>146</v>
      </c>
    </row>
    <row r="179" spans="2:65" s="1" customFormat="1" ht="16.5" customHeight="1">
      <c r="B179" s="33"/>
      <c r="C179" s="175" t="s">
        <v>295</v>
      </c>
      <c r="D179" s="175" t="s">
        <v>148</v>
      </c>
      <c r="E179" s="176" t="s">
        <v>296</v>
      </c>
      <c r="F179" s="177" t="s">
        <v>297</v>
      </c>
      <c r="G179" s="178" t="s">
        <v>173</v>
      </c>
      <c r="H179" s="179">
        <v>0.84299999999999997</v>
      </c>
      <c r="I179" s="180"/>
      <c r="J179" s="181">
        <f>ROUND(I179*H179,2)</f>
        <v>0</v>
      </c>
      <c r="K179" s="177" t="s">
        <v>152</v>
      </c>
      <c r="L179" s="37"/>
      <c r="M179" s="182" t="s">
        <v>1</v>
      </c>
      <c r="N179" s="183" t="s">
        <v>39</v>
      </c>
      <c r="O179" s="59"/>
      <c r="P179" s="184">
        <f>O179*H179</f>
        <v>0</v>
      </c>
      <c r="Q179" s="184">
        <v>0</v>
      </c>
      <c r="R179" s="184">
        <f>Q179*H179</f>
        <v>0</v>
      </c>
      <c r="S179" s="184">
        <v>0</v>
      </c>
      <c r="T179" s="185">
        <f>S179*H179</f>
        <v>0</v>
      </c>
      <c r="AR179" s="16" t="s">
        <v>153</v>
      </c>
      <c r="AT179" s="16" t="s">
        <v>148</v>
      </c>
      <c r="AU179" s="16" t="s">
        <v>78</v>
      </c>
      <c r="AY179" s="16" t="s">
        <v>146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6" t="s">
        <v>75</v>
      </c>
      <c r="BK179" s="186">
        <f>ROUND(I179*H179,2)</f>
        <v>0</v>
      </c>
      <c r="BL179" s="16" t="s">
        <v>153</v>
      </c>
      <c r="BM179" s="16" t="s">
        <v>298</v>
      </c>
    </row>
    <row r="180" spans="2:65" s="12" customFormat="1" ht="11.25">
      <c r="B180" s="198"/>
      <c r="C180" s="199"/>
      <c r="D180" s="189" t="s">
        <v>155</v>
      </c>
      <c r="E180" s="200" t="s">
        <v>1</v>
      </c>
      <c r="F180" s="201" t="s">
        <v>115</v>
      </c>
      <c r="G180" s="199"/>
      <c r="H180" s="202">
        <v>0.84299999999999997</v>
      </c>
      <c r="I180" s="203"/>
      <c r="J180" s="199"/>
      <c r="K180" s="199"/>
      <c r="L180" s="204"/>
      <c r="M180" s="205"/>
      <c r="N180" s="206"/>
      <c r="O180" s="206"/>
      <c r="P180" s="206"/>
      <c r="Q180" s="206"/>
      <c r="R180" s="206"/>
      <c r="S180" s="206"/>
      <c r="T180" s="207"/>
      <c r="AT180" s="208" t="s">
        <v>155</v>
      </c>
      <c r="AU180" s="208" t="s">
        <v>78</v>
      </c>
      <c r="AV180" s="12" t="s">
        <v>78</v>
      </c>
      <c r="AW180" s="12" t="s">
        <v>31</v>
      </c>
      <c r="AX180" s="12" t="s">
        <v>75</v>
      </c>
      <c r="AY180" s="208" t="s">
        <v>146</v>
      </c>
    </row>
    <row r="181" spans="2:65" s="1" customFormat="1" ht="16.5" customHeight="1">
      <c r="B181" s="33"/>
      <c r="C181" s="175" t="s">
        <v>299</v>
      </c>
      <c r="D181" s="175" t="s">
        <v>148</v>
      </c>
      <c r="E181" s="176" t="s">
        <v>300</v>
      </c>
      <c r="F181" s="177" t="s">
        <v>301</v>
      </c>
      <c r="G181" s="178" t="s">
        <v>173</v>
      </c>
      <c r="H181" s="179">
        <v>48.75</v>
      </c>
      <c r="I181" s="180"/>
      <c r="J181" s="181">
        <f>ROUND(I181*H181,2)</f>
        <v>0</v>
      </c>
      <c r="K181" s="177" t="s">
        <v>152</v>
      </c>
      <c r="L181" s="37"/>
      <c r="M181" s="182" t="s">
        <v>1</v>
      </c>
      <c r="N181" s="183" t="s">
        <v>39</v>
      </c>
      <c r="O181" s="59"/>
      <c r="P181" s="184">
        <f>O181*H181</f>
        <v>0</v>
      </c>
      <c r="Q181" s="184">
        <v>0</v>
      </c>
      <c r="R181" s="184">
        <f>Q181*H181</f>
        <v>0</v>
      </c>
      <c r="S181" s="184">
        <v>0</v>
      </c>
      <c r="T181" s="185">
        <f>S181*H181</f>
        <v>0</v>
      </c>
      <c r="AR181" s="16" t="s">
        <v>153</v>
      </c>
      <c r="AT181" s="16" t="s">
        <v>148</v>
      </c>
      <c r="AU181" s="16" t="s">
        <v>78</v>
      </c>
      <c r="AY181" s="16" t="s">
        <v>146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6" t="s">
        <v>75</v>
      </c>
      <c r="BK181" s="186">
        <f>ROUND(I181*H181,2)</f>
        <v>0</v>
      </c>
      <c r="BL181" s="16" t="s">
        <v>153</v>
      </c>
      <c r="BM181" s="16" t="s">
        <v>302</v>
      </c>
    </row>
    <row r="182" spans="2:65" s="12" customFormat="1" ht="11.25">
      <c r="B182" s="198"/>
      <c r="C182" s="199"/>
      <c r="D182" s="189" t="s">
        <v>155</v>
      </c>
      <c r="E182" s="200" t="s">
        <v>1</v>
      </c>
      <c r="F182" s="201" t="s">
        <v>303</v>
      </c>
      <c r="G182" s="199"/>
      <c r="H182" s="202">
        <v>48.75</v>
      </c>
      <c r="I182" s="203"/>
      <c r="J182" s="199"/>
      <c r="K182" s="199"/>
      <c r="L182" s="204"/>
      <c r="M182" s="205"/>
      <c r="N182" s="206"/>
      <c r="O182" s="206"/>
      <c r="P182" s="206"/>
      <c r="Q182" s="206"/>
      <c r="R182" s="206"/>
      <c r="S182" s="206"/>
      <c r="T182" s="207"/>
      <c r="AT182" s="208" t="s">
        <v>155</v>
      </c>
      <c r="AU182" s="208" t="s">
        <v>78</v>
      </c>
      <c r="AV182" s="12" t="s">
        <v>78</v>
      </c>
      <c r="AW182" s="12" t="s">
        <v>31</v>
      </c>
      <c r="AX182" s="12" t="s">
        <v>75</v>
      </c>
      <c r="AY182" s="208" t="s">
        <v>146</v>
      </c>
    </row>
    <row r="183" spans="2:65" s="1" customFormat="1" ht="16.5" customHeight="1">
      <c r="B183" s="33"/>
      <c r="C183" s="231" t="s">
        <v>304</v>
      </c>
      <c r="D183" s="231" t="s">
        <v>285</v>
      </c>
      <c r="E183" s="232" t="s">
        <v>305</v>
      </c>
      <c r="F183" s="233" t="s">
        <v>306</v>
      </c>
      <c r="G183" s="234" t="s">
        <v>307</v>
      </c>
      <c r="H183" s="235">
        <v>7.3129999999999997</v>
      </c>
      <c r="I183" s="236"/>
      <c r="J183" s="237">
        <f>ROUND(I183*H183,2)</f>
        <v>0</v>
      </c>
      <c r="K183" s="233" t="s">
        <v>152</v>
      </c>
      <c r="L183" s="238"/>
      <c r="M183" s="239" t="s">
        <v>1</v>
      </c>
      <c r="N183" s="240" t="s">
        <v>39</v>
      </c>
      <c r="O183" s="59"/>
      <c r="P183" s="184">
        <f>O183*H183</f>
        <v>0</v>
      </c>
      <c r="Q183" s="184">
        <v>1E-3</v>
      </c>
      <c r="R183" s="184">
        <f>Q183*H183</f>
        <v>7.3130000000000001E-3</v>
      </c>
      <c r="S183" s="184">
        <v>0</v>
      </c>
      <c r="T183" s="185">
        <f>S183*H183</f>
        <v>0</v>
      </c>
      <c r="AR183" s="16" t="s">
        <v>198</v>
      </c>
      <c r="AT183" s="16" t="s">
        <v>285</v>
      </c>
      <c r="AU183" s="16" t="s">
        <v>78</v>
      </c>
      <c r="AY183" s="16" t="s">
        <v>146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6" t="s">
        <v>75</v>
      </c>
      <c r="BK183" s="186">
        <f>ROUND(I183*H183,2)</f>
        <v>0</v>
      </c>
      <c r="BL183" s="16" t="s">
        <v>153</v>
      </c>
      <c r="BM183" s="16" t="s">
        <v>308</v>
      </c>
    </row>
    <row r="184" spans="2:65" s="12" customFormat="1" ht="11.25">
      <c r="B184" s="198"/>
      <c r="C184" s="199"/>
      <c r="D184" s="189" t="s">
        <v>155</v>
      </c>
      <c r="E184" s="200" t="s">
        <v>1</v>
      </c>
      <c r="F184" s="201" t="s">
        <v>309</v>
      </c>
      <c r="G184" s="199"/>
      <c r="H184" s="202">
        <v>7.3129999999999997</v>
      </c>
      <c r="I184" s="203"/>
      <c r="J184" s="199"/>
      <c r="K184" s="199"/>
      <c r="L184" s="204"/>
      <c r="M184" s="205"/>
      <c r="N184" s="206"/>
      <c r="O184" s="206"/>
      <c r="P184" s="206"/>
      <c r="Q184" s="206"/>
      <c r="R184" s="206"/>
      <c r="S184" s="206"/>
      <c r="T184" s="207"/>
      <c r="AT184" s="208" t="s">
        <v>155</v>
      </c>
      <c r="AU184" s="208" t="s">
        <v>78</v>
      </c>
      <c r="AV184" s="12" t="s">
        <v>78</v>
      </c>
      <c r="AW184" s="12" t="s">
        <v>31</v>
      </c>
      <c r="AX184" s="12" t="s">
        <v>75</v>
      </c>
      <c r="AY184" s="208" t="s">
        <v>146</v>
      </c>
    </row>
    <row r="185" spans="2:65" s="1" customFormat="1" ht="16.5" customHeight="1">
      <c r="B185" s="33"/>
      <c r="C185" s="175" t="s">
        <v>310</v>
      </c>
      <c r="D185" s="175" t="s">
        <v>148</v>
      </c>
      <c r="E185" s="176" t="s">
        <v>311</v>
      </c>
      <c r="F185" s="177" t="s">
        <v>312</v>
      </c>
      <c r="G185" s="178" t="s">
        <v>151</v>
      </c>
      <c r="H185" s="179">
        <v>243.75</v>
      </c>
      <c r="I185" s="180"/>
      <c r="J185" s="181">
        <f>ROUND(I185*H185,2)</f>
        <v>0</v>
      </c>
      <c r="K185" s="177" t="s">
        <v>152</v>
      </c>
      <c r="L185" s="37"/>
      <c r="M185" s="182" t="s">
        <v>1</v>
      </c>
      <c r="N185" s="183" t="s">
        <v>39</v>
      </c>
      <c r="O185" s="59"/>
      <c r="P185" s="184">
        <f>O185*H185</f>
        <v>0</v>
      </c>
      <c r="Q185" s="184">
        <v>0</v>
      </c>
      <c r="R185" s="184">
        <f>Q185*H185</f>
        <v>0</v>
      </c>
      <c r="S185" s="184">
        <v>0</v>
      </c>
      <c r="T185" s="185">
        <f>S185*H185</f>
        <v>0</v>
      </c>
      <c r="AR185" s="16" t="s">
        <v>153</v>
      </c>
      <c r="AT185" s="16" t="s">
        <v>148</v>
      </c>
      <c r="AU185" s="16" t="s">
        <v>78</v>
      </c>
      <c r="AY185" s="16" t="s">
        <v>146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6" t="s">
        <v>75</v>
      </c>
      <c r="BK185" s="186">
        <f>ROUND(I185*H185,2)</f>
        <v>0</v>
      </c>
      <c r="BL185" s="16" t="s">
        <v>153</v>
      </c>
      <c r="BM185" s="16" t="s">
        <v>313</v>
      </c>
    </row>
    <row r="186" spans="2:65" s="12" customFormat="1" ht="11.25">
      <c r="B186" s="198"/>
      <c r="C186" s="199"/>
      <c r="D186" s="189" t="s">
        <v>155</v>
      </c>
      <c r="E186" s="200" t="s">
        <v>1</v>
      </c>
      <c r="F186" s="201" t="s">
        <v>93</v>
      </c>
      <c r="G186" s="199"/>
      <c r="H186" s="202">
        <v>243.75</v>
      </c>
      <c r="I186" s="203"/>
      <c r="J186" s="199"/>
      <c r="K186" s="199"/>
      <c r="L186" s="204"/>
      <c r="M186" s="205"/>
      <c r="N186" s="206"/>
      <c r="O186" s="206"/>
      <c r="P186" s="206"/>
      <c r="Q186" s="206"/>
      <c r="R186" s="206"/>
      <c r="S186" s="206"/>
      <c r="T186" s="207"/>
      <c r="AT186" s="208" t="s">
        <v>155</v>
      </c>
      <c r="AU186" s="208" t="s">
        <v>78</v>
      </c>
      <c r="AV186" s="12" t="s">
        <v>78</v>
      </c>
      <c r="AW186" s="12" t="s">
        <v>31</v>
      </c>
      <c r="AX186" s="12" t="s">
        <v>75</v>
      </c>
      <c r="AY186" s="208" t="s">
        <v>146</v>
      </c>
    </row>
    <row r="187" spans="2:65" s="1" customFormat="1" ht="16.5" customHeight="1">
      <c r="B187" s="33"/>
      <c r="C187" s="175" t="s">
        <v>314</v>
      </c>
      <c r="D187" s="175" t="s">
        <v>148</v>
      </c>
      <c r="E187" s="176" t="s">
        <v>315</v>
      </c>
      <c r="F187" s="177" t="s">
        <v>316</v>
      </c>
      <c r="G187" s="178" t="s">
        <v>151</v>
      </c>
      <c r="H187" s="179">
        <v>243.75</v>
      </c>
      <c r="I187" s="180"/>
      <c r="J187" s="181">
        <f>ROUND(I187*H187,2)</f>
        <v>0</v>
      </c>
      <c r="K187" s="177" t="s">
        <v>152</v>
      </c>
      <c r="L187" s="37"/>
      <c r="M187" s="182" t="s">
        <v>1</v>
      </c>
      <c r="N187" s="183" t="s">
        <v>39</v>
      </c>
      <c r="O187" s="59"/>
      <c r="P187" s="184">
        <f>O187*H187</f>
        <v>0</v>
      </c>
      <c r="Q187" s="184">
        <v>0</v>
      </c>
      <c r="R187" s="184">
        <f>Q187*H187</f>
        <v>0</v>
      </c>
      <c r="S187" s="184">
        <v>0</v>
      </c>
      <c r="T187" s="185">
        <f>S187*H187</f>
        <v>0</v>
      </c>
      <c r="AR187" s="16" t="s">
        <v>153</v>
      </c>
      <c r="AT187" s="16" t="s">
        <v>148</v>
      </c>
      <c r="AU187" s="16" t="s">
        <v>78</v>
      </c>
      <c r="AY187" s="16" t="s">
        <v>146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6" t="s">
        <v>75</v>
      </c>
      <c r="BK187" s="186">
        <f>ROUND(I187*H187,2)</f>
        <v>0</v>
      </c>
      <c r="BL187" s="16" t="s">
        <v>153</v>
      </c>
      <c r="BM187" s="16" t="s">
        <v>317</v>
      </c>
    </row>
    <row r="188" spans="2:65" s="11" customFormat="1" ht="11.25">
      <c r="B188" s="187"/>
      <c r="C188" s="188"/>
      <c r="D188" s="189" t="s">
        <v>155</v>
      </c>
      <c r="E188" s="190" t="s">
        <v>1</v>
      </c>
      <c r="F188" s="191" t="s">
        <v>169</v>
      </c>
      <c r="G188" s="188"/>
      <c r="H188" s="190" t="s">
        <v>1</v>
      </c>
      <c r="I188" s="192"/>
      <c r="J188" s="188"/>
      <c r="K188" s="188"/>
      <c r="L188" s="193"/>
      <c r="M188" s="194"/>
      <c r="N188" s="195"/>
      <c r="O188" s="195"/>
      <c r="P188" s="195"/>
      <c r="Q188" s="195"/>
      <c r="R188" s="195"/>
      <c r="S188" s="195"/>
      <c r="T188" s="196"/>
      <c r="AT188" s="197" t="s">
        <v>155</v>
      </c>
      <c r="AU188" s="197" t="s">
        <v>78</v>
      </c>
      <c r="AV188" s="11" t="s">
        <v>75</v>
      </c>
      <c r="AW188" s="11" t="s">
        <v>31</v>
      </c>
      <c r="AX188" s="11" t="s">
        <v>68</v>
      </c>
      <c r="AY188" s="197" t="s">
        <v>146</v>
      </c>
    </row>
    <row r="189" spans="2:65" s="12" customFormat="1" ht="11.25">
      <c r="B189" s="198"/>
      <c r="C189" s="199"/>
      <c r="D189" s="189" t="s">
        <v>155</v>
      </c>
      <c r="E189" s="200" t="s">
        <v>93</v>
      </c>
      <c r="F189" s="201" t="s">
        <v>318</v>
      </c>
      <c r="G189" s="199"/>
      <c r="H189" s="202">
        <v>243.75</v>
      </c>
      <c r="I189" s="203"/>
      <c r="J189" s="199"/>
      <c r="K189" s="199"/>
      <c r="L189" s="204"/>
      <c r="M189" s="205"/>
      <c r="N189" s="206"/>
      <c r="O189" s="206"/>
      <c r="P189" s="206"/>
      <c r="Q189" s="206"/>
      <c r="R189" s="206"/>
      <c r="S189" s="206"/>
      <c r="T189" s="207"/>
      <c r="AT189" s="208" t="s">
        <v>155</v>
      </c>
      <c r="AU189" s="208" t="s">
        <v>78</v>
      </c>
      <c r="AV189" s="12" t="s">
        <v>78</v>
      </c>
      <c r="AW189" s="12" t="s">
        <v>31</v>
      </c>
      <c r="AX189" s="12" t="s">
        <v>75</v>
      </c>
      <c r="AY189" s="208" t="s">
        <v>146</v>
      </c>
    </row>
    <row r="190" spans="2:65" s="10" customFormat="1" ht="22.9" customHeight="1">
      <c r="B190" s="159"/>
      <c r="C190" s="160"/>
      <c r="D190" s="161" t="s">
        <v>67</v>
      </c>
      <c r="E190" s="173" t="s">
        <v>164</v>
      </c>
      <c r="F190" s="173" t="s">
        <v>319</v>
      </c>
      <c r="G190" s="160"/>
      <c r="H190" s="160"/>
      <c r="I190" s="163"/>
      <c r="J190" s="174">
        <f>BK190</f>
        <v>0</v>
      </c>
      <c r="K190" s="160"/>
      <c r="L190" s="165"/>
      <c r="M190" s="166"/>
      <c r="N190" s="167"/>
      <c r="O190" s="167"/>
      <c r="P190" s="168">
        <f>SUM(P191:P194)</f>
        <v>0</v>
      </c>
      <c r="Q190" s="167"/>
      <c r="R190" s="168">
        <f>SUM(R191:R194)</f>
        <v>0.20200000000000001</v>
      </c>
      <c r="S190" s="167"/>
      <c r="T190" s="169">
        <f>SUM(T191:T194)</f>
        <v>0</v>
      </c>
      <c r="AR190" s="170" t="s">
        <v>75</v>
      </c>
      <c r="AT190" s="171" t="s">
        <v>67</v>
      </c>
      <c r="AU190" s="171" t="s">
        <v>75</v>
      </c>
      <c r="AY190" s="170" t="s">
        <v>146</v>
      </c>
      <c r="BK190" s="172">
        <f>SUM(BK191:BK194)</f>
        <v>0</v>
      </c>
    </row>
    <row r="191" spans="2:65" s="1" customFormat="1" ht="16.5" customHeight="1">
      <c r="B191" s="33"/>
      <c r="C191" s="231" t="s">
        <v>320</v>
      </c>
      <c r="D191" s="231" t="s">
        <v>285</v>
      </c>
      <c r="E191" s="232" t="s">
        <v>321</v>
      </c>
      <c r="F191" s="233" t="s">
        <v>322</v>
      </c>
      <c r="G191" s="234" t="s">
        <v>323</v>
      </c>
      <c r="H191" s="235">
        <v>2</v>
      </c>
      <c r="I191" s="236"/>
      <c r="J191" s="237">
        <f>ROUND(I191*H191,2)</f>
        <v>0</v>
      </c>
      <c r="K191" s="233" t="s">
        <v>1</v>
      </c>
      <c r="L191" s="238"/>
      <c r="M191" s="239" t="s">
        <v>1</v>
      </c>
      <c r="N191" s="240" t="s">
        <v>39</v>
      </c>
      <c r="O191" s="59"/>
      <c r="P191" s="184">
        <f>O191*H191</f>
        <v>0</v>
      </c>
      <c r="Q191" s="184">
        <v>0.10100000000000001</v>
      </c>
      <c r="R191" s="184">
        <f>Q191*H191</f>
        <v>0.20200000000000001</v>
      </c>
      <c r="S191" s="184">
        <v>0</v>
      </c>
      <c r="T191" s="185">
        <f>S191*H191</f>
        <v>0</v>
      </c>
      <c r="AR191" s="16" t="s">
        <v>198</v>
      </c>
      <c r="AT191" s="16" t="s">
        <v>285</v>
      </c>
      <c r="AU191" s="16" t="s">
        <v>78</v>
      </c>
      <c r="AY191" s="16" t="s">
        <v>146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6" t="s">
        <v>75</v>
      </c>
      <c r="BK191" s="186">
        <f>ROUND(I191*H191,2)</f>
        <v>0</v>
      </c>
      <c r="BL191" s="16" t="s">
        <v>153</v>
      </c>
      <c r="BM191" s="16" t="s">
        <v>324</v>
      </c>
    </row>
    <row r="192" spans="2:65" s="11" customFormat="1" ht="11.25">
      <c r="B192" s="187"/>
      <c r="C192" s="188"/>
      <c r="D192" s="189" t="s">
        <v>155</v>
      </c>
      <c r="E192" s="190" t="s">
        <v>1</v>
      </c>
      <c r="F192" s="191" t="s">
        <v>156</v>
      </c>
      <c r="G192" s="188"/>
      <c r="H192" s="190" t="s">
        <v>1</v>
      </c>
      <c r="I192" s="192"/>
      <c r="J192" s="188"/>
      <c r="K192" s="188"/>
      <c r="L192" s="193"/>
      <c r="M192" s="194"/>
      <c r="N192" s="195"/>
      <c r="O192" s="195"/>
      <c r="P192" s="195"/>
      <c r="Q192" s="195"/>
      <c r="R192" s="195"/>
      <c r="S192" s="195"/>
      <c r="T192" s="196"/>
      <c r="AT192" s="197" t="s">
        <v>155</v>
      </c>
      <c r="AU192" s="197" t="s">
        <v>78</v>
      </c>
      <c r="AV192" s="11" t="s">
        <v>75</v>
      </c>
      <c r="AW192" s="11" t="s">
        <v>31</v>
      </c>
      <c r="AX192" s="11" t="s">
        <v>68</v>
      </c>
      <c r="AY192" s="197" t="s">
        <v>146</v>
      </c>
    </row>
    <row r="193" spans="2:65" s="11" customFormat="1" ht="11.25">
      <c r="B193" s="187"/>
      <c r="C193" s="188"/>
      <c r="D193" s="189" t="s">
        <v>155</v>
      </c>
      <c r="E193" s="190" t="s">
        <v>1</v>
      </c>
      <c r="F193" s="191" t="s">
        <v>325</v>
      </c>
      <c r="G193" s="188"/>
      <c r="H193" s="190" t="s">
        <v>1</v>
      </c>
      <c r="I193" s="192"/>
      <c r="J193" s="188"/>
      <c r="K193" s="188"/>
      <c r="L193" s="193"/>
      <c r="M193" s="194"/>
      <c r="N193" s="195"/>
      <c r="O193" s="195"/>
      <c r="P193" s="195"/>
      <c r="Q193" s="195"/>
      <c r="R193" s="195"/>
      <c r="S193" s="195"/>
      <c r="T193" s="196"/>
      <c r="AT193" s="197" t="s">
        <v>155</v>
      </c>
      <c r="AU193" s="197" t="s">
        <v>78</v>
      </c>
      <c r="AV193" s="11" t="s">
        <v>75</v>
      </c>
      <c r="AW193" s="11" t="s">
        <v>31</v>
      </c>
      <c r="AX193" s="11" t="s">
        <v>68</v>
      </c>
      <c r="AY193" s="197" t="s">
        <v>146</v>
      </c>
    </row>
    <row r="194" spans="2:65" s="12" customFormat="1" ht="11.25">
      <c r="B194" s="198"/>
      <c r="C194" s="199"/>
      <c r="D194" s="189" t="s">
        <v>155</v>
      </c>
      <c r="E194" s="200" t="s">
        <v>1</v>
      </c>
      <c r="F194" s="201" t="s">
        <v>78</v>
      </c>
      <c r="G194" s="199"/>
      <c r="H194" s="202">
        <v>2</v>
      </c>
      <c r="I194" s="203"/>
      <c r="J194" s="199"/>
      <c r="K194" s="199"/>
      <c r="L194" s="204"/>
      <c r="M194" s="205"/>
      <c r="N194" s="206"/>
      <c r="O194" s="206"/>
      <c r="P194" s="206"/>
      <c r="Q194" s="206"/>
      <c r="R194" s="206"/>
      <c r="S194" s="206"/>
      <c r="T194" s="207"/>
      <c r="AT194" s="208" t="s">
        <v>155</v>
      </c>
      <c r="AU194" s="208" t="s">
        <v>78</v>
      </c>
      <c r="AV194" s="12" t="s">
        <v>78</v>
      </c>
      <c r="AW194" s="12" t="s">
        <v>31</v>
      </c>
      <c r="AX194" s="12" t="s">
        <v>75</v>
      </c>
      <c r="AY194" s="208" t="s">
        <v>146</v>
      </c>
    </row>
    <row r="195" spans="2:65" s="10" customFormat="1" ht="22.9" customHeight="1">
      <c r="B195" s="159"/>
      <c r="C195" s="160"/>
      <c r="D195" s="161" t="s">
        <v>67</v>
      </c>
      <c r="E195" s="173" t="s">
        <v>153</v>
      </c>
      <c r="F195" s="173" t="s">
        <v>326</v>
      </c>
      <c r="G195" s="160"/>
      <c r="H195" s="160"/>
      <c r="I195" s="163"/>
      <c r="J195" s="174">
        <f>BK195</f>
        <v>0</v>
      </c>
      <c r="K195" s="160"/>
      <c r="L195" s="165"/>
      <c r="M195" s="166"/>
      <c r="N195" s="167"/>
      <c r="O195" s="167"/>
      <c r="P195" s="168">
        <f>SUM(P196:P208)</f>
        <v>0</v>
      </c>
      <c r="Q195" s="167"/>
      <c r="R195" s="168">
        <f>SUM(R196:R208)</f>
        <v>0.14699999999999999</v>
      </c>
      <c r="S195" s="167"/>
      <c r="T195" s="169">
        <f>SUM(T196:T208)</f>
        <v>0</v>
      </c>
      <c r="AR195" s="170" t="s">
        <v>75</v>
      </c>
      <c r="AT195" s="171" t="s">
        <v>67</v>
      </c>
      <c r="AU195" s="171" t="s">
        <v>75</v>
      </c>
      <c r="AY195" s="170" t="s">
        <v>146</v>
      </c>
      <c r="BK195" s="172">
        <f>SUM(BK196:BK208)</f>
        <v>0</v>
      </c>
    </row>
    <row r="196" spans="2:65" s="1" customFormat="1" ht="16.5" customHeight="1">
      <c r="B196" s="33"/>
      <c r="C196" s="175" t="s">
        <v>327</v>
      </c>
      <c r="D196" s="175" t="s">
        <v>148</v>
      </c>
      <c r="E196" s="176" t="s">
        <v>328</v>
      </c>
      <c r="F196" s="177" t="s">
        <v>329</v>
      </c>
      <c r="G196" s="178" t="s">
        <v>191</v>
      </c>
      <c r="H196" s="179">
        <v>0.45</v>
      </c>
      <c r="I196" s="180"/>
      <c r="J196" s="181">
        <f>ROUND(I196*H196,2)</f>
        <v>0</v>
      </c>
      <c r="K196" s="177" t="s">
        <v>152</v>
      </c>
      <c r="L196" s="37"/>
      <c r="M196" s="182" t="s">
        <v>1</v>
      </c>
      <c r="N196" s="183" t="s">
        <v>39</v>
      </c>
      <c r="O196" s="59"/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AR196" s="16" t="s">
        <v>153</v>
      </c>
      <c r="AT196" s="16" t="s">
        <v>148</v>
      </c>
      <c r="AU196" s="16" t="s">
        <v>78</v>
      </c>
      <c r="AY196" s="16" t="s">
        <v>146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16" t="s">
        <v>75</v>
      </c>
      <c r="BK196" s="186">
        <f>ROUND(I196*H196,2)</f>
        <v>0</v>
      </c>
      <c r="BL196" s="16" t="s">
        <v>153</v>
      </c>
      <c r="BM196" s="16" t="s">
        <v>330</v>
      </c>
    </row>
    <row r="197" spans="2:65" s="11" customFormat="1" ht="11.25">
      <c r="B197" s="187"/>
      <c r="C197" s="188"/>
      <c r="D197" s="189" t="s">
        <v>155</v>
      </c>
      <c r="E197" s="190" t="s">
        <v>1</v>
      </c>
      <c r="F197" s="191" t="s">
        <v>156</v>
      </c>
      <c r="G197" s="188"/>
      <c r="H197" s="190" t="s">
        <v>1</v>
      </c>
      <c r="I197" s="192"/>
      <c r="J197" s="188"/>
      <c r="K197" s="188"/>
      <c r="L197" s="193"/>
      <c r="M197" s="194"/>
      <c r="N197" s="195"/>
      <c r="O197" s="195"/>
      <c r="P197" s="195"/>
      <c r="Q197" s="195"/>
      <c r="R197" s="195"/>
      <c r="S197" s="195"/>
      <c r="T197" s="196"/>
      <c r="AT197" s="197" t="s">
        <v>155</v>
      </c>
      <c r="AU197" s="197" t="s">
        <v>78</v>
      </c>
      <c r="AV197" s="11" t="s">
        <v>75</v>
      </c>
      <c r="AW197" s="11" t="s">
        <v>31</v>
      </c>
      <c r="AX197" s="11" t="s">
        <v>68</v>
      </c>
      <c r="AY197" s="197" t="s">
        <v>146</v>
      </c>
    </row>
    <row r="198" spans="2:65" s="12" customFormat="1" ht="11.25">
      <c r="B198" s="198"/>
      <c r="C198" s="199"/>
      <c r="D198" s="189" t="s">
        <v>155</v>
      </c>
      <c r="E198" s="200" t="s">
        <v>99</v>
      </c>
      <c r="F198" s="201" t="s">
        <v>250</v>
      </c>
      <c r="G198" s="199"/>
      <c r="H198" s="202">
        <v>0.45</v>
      </c>
      <c r="I198" s="203"/>
      <c r="J198" s="199"/>
      <c r="K198" s="199"/>
      <c r="L198" s="204"/>
      <c r="M198" s="205"/>
      <c r="N198" s="206"/>
      <c r="O198" s="206"/>
      <c r="P198" s="206"/>
      <c r="Q198" s="206"/>
      <c r="R198" s="206"/>
      <c r="S198" s="206"/>
      <c r="T198" s="207"/>
      <c r="AT198" s="208" t="s">
        <v>155</v>
      </c>
      <c r="AU198" s="208" t="s">
        <v>78</v>
      </c>
      <c r="AV198" s="12" t="s">
        <v>78</v>
      </c>
      <c r="AW198" s="12" t="s">
        <v>31</v>
      </c>
      <c r="AX198" s="12" t="s">
        <v>75</v>
      </c>
      <c r="AY198" s="208" t="s">
        <v>146</v>
      </c>
    </row>
    <row r="199" spans="2:65" s="1" customFormat="1" ht="16.5" customHeight="1">
      <c r="B199" s="33"/>
      <c r="C199" s="175" t="s">
        <v>331</v>
      </c>
      <c r="D199" s="175" t="s">
        <v>148</v>
      </c>
      <c r="E199" s="176" t="s">
        <v>332</v>
      </c>
      <c r="F199" s="177" t="s">
        <v>333</v>
      </c>
      <c r="G199" s="178" t="s">
        <v>191</v>
      </c>
      <c r="H199" s="179">
        <v>24.96</v>
      </c>
      <c r="I199" s="180"/>
      <c r="J199" s="181">
        <f>ROUND(I199*H199,2)</f>
        <v>0</v>
      </c>
      <c r="K199" s="177" t="s">
        <v>1</v>
      </c>
      <c r="L199" s="37"/>
      <c r="M199" s="182" t="s">
        <v>1</v>
      </c>
      <c r="N199" s="183" t="s">
        <v>39</v>
      </c>
      <c r="O199" s="59"/>
      <c r="P199" s="184">
        <f>O199*H199</f>
        <v>0</v>
      </c>
      <c r="Q199" s="184">
        <v>0</v>
      </c>
      <c r="R199" s="184">
        <f>Q199*H199</f>
        <v>0</v>
      </c>
      <c r="S199" s="184">
        <v>0</v>
      </c>
      <c r="T199" s="185">
        <f>S199*H199</f>
        <v>0</v>
      </c>
      <c r="AR199" s="16" t="s">
        <v>153</v>
      </c>
      <c r="AT199" s="16" t="s">
        <v>148</v>
      </c>
      <c r="AU199" s="16" t="s">
        <v>78</v>
      </c>
      <c r="AY199" s="16" t="s">
        <v>146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6" t="s">
        <v>75</v>
      </c>
      <c r="BK199" s="186">
        <f>ROUND(I199*H199,2)</f>
        <v>0</v>
      </c>
      <c r="BL199" s="16" t="s">
        <v>153</v>
      </c>
      <c r="BM199" s="16" t="s">
        <v>334</v>
      </c>
    </row>
    <row r="200" spans="2:65" s="11" customFormat="1" ht="11.25">
      <c r="B200" s="187"/>
      <c r="C200" s="188"/>
      <c r="D200" s="189" t="s">
        <v>155</v>
      </c>
      <c r="E200" s="190" t="s">
        <v>1</v>
      </c>
      <c r="F200" s="191" t="s">
        <v>156</v>
      </c>
      <c r="G200" s="188"/>
      <c r="H200" s="190" t="s">
        <v>1</v>
      </c>
      <c r="I200" s="192"/>
      <c r="J200" s="188"/>
      <c r="K200" s="188"/>
      <c r="L200" s="193"/>
      <c r="M200" s="194"/>
      <c r="N200" s="195"/>
      <c r="O200" s="195"/>
      <c r="P200" s="195"/>
      <c r="Q200" s="195"/>
      <c r="R200" s="195"/>
      <c r="S200" s="195"/>
      <c r="T200" s="196"/>
      <c r="AT200" s="197" t="s">
        <v>155</v>
      </c>
      <c r="AU200" s="197" t="s">
        <v>78</v>
      </c>
      <c r="AV200" s="11" t="s">
        <v>75</v>
      </c>
      <c r="AW200" s="11" t="s">
        <v>31</v>
      </c>
      <c r="AX200" s="11" t="s">
        <v>68</v>
      </c>
      <c r="AY200" s="197" t="s">
        <v>146</v>
      </c>
    </row>
    <row r="201" spans="2:65" s="11" customFormat="1" ht="11.25">
      <c r="B201" s="187"/>
      <c r="C201" s="188"/>
      <c r="D201" s="189" t="s">
        <v>155</v>
      </c>
      <c r="E201" s="190" t="s">
        <v>1</v>
      </c>
      <c r="F201" s="191" t="s">
        <v>335</v>
      </c>
      <c r="G201" s="188"/>
      <c r="H201" s="190" t="s">
        <v>1</v>
      </c>
      <c r="I201" s="192"/>
      <c r="J201" s="188"/>
      <c r="K201" s="188"/>
      <c r="L201" s="193"/>
      <c r="M201" s="194"/>
      <c r="N201" s="195"/>
      <c r="O201" s="195"/>
      <c r="P201" s="195"/>
      <c r="Q201" s="195"/>
      <c r="R201" s="195"/>
      <c r="S201" s="195"/>
      <c r="T201" s="196"/>
      <c r="AT201" s="197" t="s">
        <v>155</v>
      </c>
      <c r="AU201" s="197" t="s">
        <v>78</v>
      </c>
      <c r="AV201" s="11" t="s">
        <v>75</v>
      </c>
      <c r="AW201" s="11" t="s">
        <v>31</v>
      </c>
      <c r="AX201" s="11" t="s">
        <v>68</v>
      </c>
      <c r="AY201" s="197" t="s">
        <v>146</v>
      </c>
    </row>
    <row r="202" spans="2:65" s="12" customFormat="1" ht="11.25">
      <c r="B202" s="198"/>
      <c r="C202" s="199"/>
      <c r="D202" s="189" t="s">
        <v>155</v>
      </c>
      <c r="E202" s="200" t="s">
        <v>1</v>
      </c>
      <c r="F202" s="201" t="s">
        <v>87</v>
      </c>
      <c r="G202" s="199"/>
      <c r="H202" s="202">
        <v>24.96</v>
      </c>
      <c r="I202" s="203"/>
      <c r="J202" s="199"/>
      <c r="K202" s="199"/>
      <c r="L202" s="204"/>
      <c r="M202" s="205"/>
      <c r="N202" s="206"/>
      <c r="O202" s="206"/>
      <c r="P202" s="206"/>
      <c r="Q202" s="206"/>
      <c r="R202" s="206"/>
      <c r="S202" s="206"/>
      <c r="T202" s="207"/>
      <c r="AT202" s="208" t="s">
        <v>155</v>
      </c>
      <c r="AU202" s="208" t="s">
        <v>78</v>
      </c>
      <c r="AV202" s="12" t="s">
        <v>78</v>
      </c>
      <c r="AW202" s="12" t="s">
        <v>31</v>
      </c>
      <c r="AX202" s="12" t="s">
        <v>75</v>
      </c>
      <c r="AY202" s="208" t="s">
        <v>146</v>
      </c>
    </row>
    <row r="203" spans="2:65" s="1" customFormat="1" ht="16.5" customHeight="1">
      <c r="B203" s="33"/>
      <c r="C203" s="175" t="s">
        <v>336</v>
      </c>
      <c r="D203" s="175" t="s">
        <v>148</v>
      </c>
      <c r="E203" s="176" t="s">
        <v>337</v>
      </c>
      <c r="F203" s="177" t="s">
        <v>338</v>
      </c>
      <c r="G203" s="178" t="s">
        <v>173</v>
      </c>
      <c r="H203" s="179">
        <v>24.96</v>
      </c>
      <c r="I203" s="180"/>
      <c r="J203" s="181">
        <f>ROUND(I203*H203,2)</f>
        <v>0</v>
      </c>
      <c r="K203" s="177" t="s">
        <v>1</v>
      </c>
      <c r="L203" s="37"/>
      <c r="M203" s="182" t="s">
        <v>1</v>
      </c>
      <c r="N203" s="183" t="s">
        <v>39</v>
      </c>
      <c r="O203" s="59"/>
      <c r="P203" s="184">
        <f>O203*H203</f>
        <v>0</v>
      </c>
      <c r="Q203" s="184">
        <v>0</v>
      </c>
      <c r="R203" s="184">
        <f>Q203*H203</f>
        <v>0</v>
      </c>
      <c r="S203" s="184">
        <v>0</v>
      </c>
      <c r="T203" s="185">
        <f>S203*H203</f>
        <v>0</v>
      </c>
      <c r="AR203" s="16" t="s">
        <v>153</v>
      </c>
      <c r="AT203" s="16" t="s">
        <v>148</v>
      </c>
      <c r="AU203" s="16" t="s">
        <v>78</v>
      </c>
      <c r="AY203" s="16" t="s">
        <v>146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6" t="s">
        <v>75</v>
      </c>
      <c r="BK203" s="186">
        <f>ROUND(I203*H203,2)</f>
        <v>0</v>
      </c>
      <c r="BL203" s="16" t="s">
        <v>153</v>
      </c>
      <c r="BM203" s="16" t="s">
        <v>339</v>
      </c>
    </row>
    <row r="204" spans="2:65" s="12" customFormat="1" ht="11.25">
      <c r="B204" s="198"/>
      <c r="C204" s="199"/>
      <c r="D204" s="189" t="s">
        <v>155</v>
      </c>
      <c r="E204" s="200" t="s">
        <v>1</v>
      </c>
      <c r="F204" s="201" t="s">
        <v>87</v>
      </c>
      <c r="G204" s="199"/>
      <c r="H204" s="202">
        <v>24.96</v>
      </c>
      <c r="I204" s="203"/>
      <c r="J204" s="199"/>
      <c r="K204" s="199"/>
      <c r="L204" s="204"/>
      <c r="M204" s="205"/>
      <c r="N204" s="206"/>
      <c r="O204" s="206"/>
      <c r="P204" s="206"/>
      <c r="Q204" s="206"/>
      <c r="R204" s="206"/>
      <c r="S204" s="206"/>
      <c r="T204" s="207"/>
      <c r="AT204" s="208" t="s">
        <v>155</v>
      </c>
      <c r="AU204" s="208" t="s">
        <v>78</v>
      </c>
      <c r="AV204" s="12" t="s">
        <v>78</v>
      </c>
      <c r="AW204" s="12" t="s">
        <v>31</v>
      </c>
      <c r="AX204" s="12" t="s">
        <v>75</v>
      </c>
      <c r="AY204" s="208" t="s">
        <v>146</v>
      </c>
    </row>
    <row r="205" spans="2:65" s="1" customFormat="1" ht="16.5" customHeight="1">
      <c r="B205" s="33"/>
      <c r="C205" s="175" t="s">
        <v>340</v>
      </c>
      <c r="D205" s="175" t="s">
        <v>148</v>
      </c>
      <c r="E205" s="176" t="s">
        <v>341</v>
      </c>
      <c r="F205" s="177" t="s">
        <v>342</v>
      </c>
      <c r="G205" s="178" t="s">
        <v>343</v>
      </c>
      <c r="H205" s="179">
        <v>42</v>
      </c>
      <c r="I205" s="180"/>
      <c r="J205" s="181">
        <f>ROUND(I205*H205,2)</f>
        <v>0</v>
      </c>
      <c r="K205" s="177" t="s">
        <v>1</v>
      </c>
      <c r="L205" s="37"/>
      <c r="M205" s="182" t="s">
        <v>1</v>
      </c>
      <c r="N205" s="183" t="s">
        <v>39</v>
      </c>
      <c r="O205" s="59"/>
      <c r="P205" s="184">
        <f>O205*H205</f>
        <v>0</v>
      </c>
      <c r="Q205" s="184">
        <v>3.5000000000000001E-3</v>
      </c>
      <c r="R205" s="184">
        <f>Q205*H205</f>
        <v>0.14699999999999999</v>
      </c>
      <c r="S205" s="184">
        <v>0</v>
      </c>
      <c r="T205" s="185">
        <f>S205*H205</f>
        <v>0</v>
      </c>
      <c r="AR205" s="16" t="s">
        <v>153</v>
      </c>
      <c r="AT205" s="16" t="s">
        <v>148</v>
      </c>
      <c r="AU205" s="16" t="s">
        <v>78</v>
      </c>
      <c r="AY205" s="16" t="s">
        <v>146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6" t="s">
        <v>75</v>
      </c>
      <c r="BK205" s="186">
        <f>ROUND(I205*H205,2)</f>
        <v>0</v>
      </c>
      <c r="BL205" s="16" t="s">
        <v>153</v>
      </c>
      <c r="BM205" s="16" t="s">
        <v>344</v>
      </c>
    </row>
    <row r="206" spans="2:65" s="11" customFormat="1" ht="11.25">
      <c r="B206" s="187"/>
      <c r="C206" s="188"/>
      <c r="D206" s="189" t="s">
        <v>155</v>
      </c>
      <c r="E206" s="190" t="s">
        <v>1</v>
      </c>
      <c r="F206" s="191" t="s">
        <v>345</v>
      </c>
      <c r="G206" s="188"/>
      <c r="H206" s="190" t="s">
        <v>1</v>
      </c>
      <c r="I206" s="192"/>
      <c r="J206" s="188"/>
      <c r="K206" s="188"/>
      <c r="L206" s="193"/>
      <c r="M206" s="194"/>
      <c r="N206" s="195"/>
      <c r="O206" s="195"/>
      <c r="P206" s="195"/>
      <c r="Q206" s="195"/>
      <c r="R206" s="195"/>
      <c r="S206" s="195"/>
      <c r="T206" s="196"/>
      <c r="AT206" s="197" t="s">
        <v>155</v>
      </c>
      <c r="AU206" s="197" t="s">
        <v>78</v>
      </c>
      <c r="AV206" s="11" t="s">
        <v>75</v>
      </c>
      <c r="AW206" s="11" t="s">
        <v>31</v>
      </c>
      <c r="AX206" s="11" t="s">
        <v>68</v>
      </c>
      <c r="AY206" s="197" t="s">
        <v>146</v>
      </c>
    </row>
    <row r="207" spans="2:65" s="11" customFormat="1" ht="11.25">
      <c r="B207" s="187"/>
      <c r="C207" s="188"/>
      <c r="D207" s="189" t="s">
        <v>155</v>
      </c>
      <c r="E207" s="190" t="s">
        <v>1</v>
      </c>
      <c r="F207" s="191" t="s">
        <v>346</v>
      </c>
      <c r="G207" s="188"/>
      <c r="H207" s="190" t="s">
        <v>1</v>
      </c>
      <c r="I207" s="192"/>
      <c r="J207" s="188"/>
      <c r="K207" s="188"/>
      <c r="L207" s="193"/>
      <c r="M207" s="194"/>
      <c r="N207" s="195"/>
      <c r="O207" s="195"/>
      <c r="P207" s="195"/>
      <c r="Q207" s="195"/>
      <c r="R207" s="195"/>
      <c r="S207" s="195"/>
      <c r="T207" s="196"/>
      <c r="AT207" s="197" t="s">
        <v>155</v>
      </c>
      <c r="AU207" s="197" t="s">
        <v>78</v>
      </c>
      <c r="AV207" s="11" t="s">
        <v>75</v>
      </c>
      <c r="AW207" s="11" t="s">
        <v>31</v>
      </c>
      <c r="AX207" s="11" t="s">
        <v>68</v>
      </c>
      <c r="AY207" s="197" t="s">
        <v>146</v>
      </c>
    </row>
    <row r="208" spans="2:65" s="12" customFormat="1" ht="11.25">
      <c r="B208" s="198"/>
      <c r="C208" s="199"/>
      <c r="D208" s="189" t="s">
        <v>155</v>
      </c>
      <c r="E208" s="200" t="s">
        <v>1</v>
      </c>
      <c r="F208" s="201" t="s">
        <v>347</v>
      </c>
      <c r="G208" s="199"/>
      <c r="H208" s="202">
        <v>42</v>
      </c>
      <c r="I208" s="203"/>
      <c r="J208" s="199"/>
      <c r="K208" s="199"/>
      <c r="L208" s="204"/>
      <c r="M208" s="205"/>
      <c r="N208" s="206"/>
      <c r="O208" s="206"/>
      <c r="P208" s="206"/>
      <c r="Q208" s="206"/>
      <c r="R208" s="206"/>
      <c r="S208" s="206"/>
      <c r="T208" s="207"/>
      <c r="AT208" s="208" t="s">
        <v>155</v>
      </c>
      <c r="AU208" s="208" t="s">
        <v>78</v>
      </c>
      <c r="AV208" s="12" t="s">
        <v>78</v>
      </c>
      <c r="AW208" s="12" t="s">
        <v>31</v>
      </c>
      <c r="AX208" s="12" t="s">
        <v>75</v>
      </c>
      <c r="AY208" s="208" t="s">
        <v>146</v>
      </c>
    </row>
    <row r="209" spans="2:65" s="10" customFormat="1" ht="22.9" customHeight="1">
      <c r="B209" s="159"/>
      <c r="C209" s="160"/>
      <c r="D209" s="161" t="s">
        <v>67</v>
      </c>
      <c r="E209" s="173" t="s">
        <v>198</v>
      </c>
      <c r="F209" s="173" t="s">
        <v>348</v>
      </c>
      <c r="G209" s="160"/>
      <c r="H209" s="160"/>
      <c r="I209" s="163"/>
      <c r="J209" s="174">
        <f>BK209</f>
        <v>0</v>
      </c>
      <c r="K209" s="160"/>
      <c r="L209" s="165"/>
      <c r="M209" s="166"/>
      <c r="N209" s="167"/>
      <c r="O209" s="167"/>
      <c r="P209" s="168">
        <f>SUM(P210:P302)</f>
        <v>0</v>
      </c>
      <c r="Q209" s="167"/>
      <c r="R209" s="168">
        <f>SUM(R210:R302)</f>
        <v>2.6367746499999996</v>
      </c>
      <c r="S209" s="167"/>
      <c r="T209" s="169">
        <f>SUM(T210:T302)</f>
        <v>13.728</v>
      </c>
      <c r="AR209" s="170" t="s">
        <v>75</v>
      </c>
      <c r="AT209" s="171" t="s">
        <v>67</v>
      </c>
      <c r="AU209" s="171" t="s">
        <v>75</v>
      </c>
      <c r="AY209" s="170" t="s">
        <v>146</v>
      </c>
      <c r="BK209" s="172">
        <f>SUM(BK210:BK302)</f>
        <v>0</v>
      </c>
    </row>
    <row r="210" spans="2:65" s="1" customFormat="1" ht="16.5" customHeight="1">
      <c r="B210" s="33"/>
      <c r="C210" s="175" t="s">
        <v>349</v>
      </c>
      <c r="D210" s="175" t="s">
        <v>148</v>
      </c>
      <c r="E210" s="176" t="s">
        <v>350</v>
      </c>
      <c r="F210" s="177" t="s">
        <v>351</v>
      </c>
      <c r="G210" s="178" t="s">
        <v>323</v>
      </c>
      <c r="H210" s="179">
        <v>2</v>
      </c>
      <c r="I210" s="180"/>
      <c r="J210" s="181">
        <f>ROUND(I210*H210,2)</f>
        <v>0</v>
      </c>
      <c r="K210" s="177" t="s">
        <v>152</v>
      </c>
      <c r="L210" s="37"/>
      <c r="M210" s="182" t="s">
        <v>1</v>
      </c>
      <c r="N210" s="183" t="s">
        <v>39</v>
      </c>
      <c r="O210" s="59"/>
      <c r="P210" s="184">
        <f>O210*H210</f>
        <v>0</v>
      </c>
      <c r="Q210" s="184">
        <v>0</v>
      </c>
      <c r="R210" s="184">
        <f>Q210*H210</f>
        <v>0</v>
      </c>
      <c r="S210" s="184">
        <v>0</v>
      </c>
      <c r="T210" s="185">
        <f>S210*H210</f>
        <v>0</v>
      </c>
      <c r="AR210" s="16" t="s">
        <v>153</v>
      </c>
      <c r="AT210" s="16" t="s">
        <v>148</v>
      </c>
      <c r="AU210" s="16" t="s">
        <v>78</v>
      </c>
      <c r="AY210" s="16" t="s">
        <v>146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6" t="s">
        <v>75</v>
      </c>
      <c r="BK210" s="186">
        <f>ROUND(I210*H210,2)</f>
        <v>0</v>
      </c>
      <c r="BL210" s="16" t="s">
        <v>153</v>
      </c>
      <c r="BM210" s="16" t="s">
        <v>352</v>
      </c>
    </row>
    <row r="211" spans="2:65" s="11" customFormat="1" ht="11.25">
      <c r="B211" s="187"/>
      <c r="C211" s="188"/>
      <c r="D211" s="189" t="s">
        <v>155</v>
      </c>
      <c r="E211" s="190" t="s">
        <v>1</v>
      </c>
      <c r="F211" s="191" t="s">
        <v>353</v>
      </c>
      <c r="G211" s="188"/>
      <c r="H211" s="190" t="s">
        <v>1</v>
      </c>
      <c r="I211" s="192"/>
      <c r="J211" s="188"/>
      <c r="K211" s="188"/>
      <c r="L211" s="193"/>
      <c r="M211" s="194"/>
      <c r="N211" s="195"/>
      <c r="O211" s="195"/>
      <c r="P211" s="195"/>
      <c r="Q211" s="195"/>
      <c r="R211" s="195"/>
      <c r="S211" s="195"/>
      <c r="T211" s="196"/>
      <c r="AT211" s="197" t="s">
        <v>155</v>
      </c>
      <c r="AU211" s="197" t="s">
        <v>78</v>
      </c>
      <c r="AV211" s="11" t="s">
        <v>75</v>
      </c>
      <c r="AW211" s="11" t="s">
        <v>31</v>
      </c>
      <c r="AX211" s="11" t="s">
        <v>68</v>
      </c>
      <c r="AY211" s="197" t="s">
        <v>146</v>
      </c>
    </row>
    <row r="212" spans="2:65" s="11" customFormat="1" ht="11.25">
      <c r="B212" s="187"/>
      <c r="C212" s="188"/>
      <c r="D212" s="189" t="s">
        <v>155</v>
      </c>
      <c r="E212" s="190" t="s">
        <v>1</v>
      </c>
      <c r="F212" s="191" t="s">
        <v>354</v>
      </c>
      <c r="G212" s="188"/>
      <c r="H212" s="190" t="s">
        <v>1</v>
      </c>
      <c r="I212" s="192"/>
      <c r="J212" s="188"/>
      <c r="K212" s="188"/>
      <c r="L212" s="193"/>
      <c r="M212" s="194"/>
      <c r="N212" s="195"/>
      <c r="O212" s="195"/>
      <c r="P212" s="195"/>
      <c r="Q212" s="195"/>
      <c r="R212" s="195"/>
      <c r="S212" s="195"/>
      <c r="T212" s="196"/>
      <c r="AT212" s="197" t="s">
        <v>155</v>
      </c>
      <c r="AU212" s="197" t="s">
        <v>78</v>
      </c>
      <c r="AV212" s="11" t="s">
        <v>75</v>
      </c>
      <c r="AW212" s="11" t="s">
        <v>31</v>
      </c>
      <c r="AX212" s="11" t="s">
        <v>68</v>
      </c>
      <c r="AY212" s="197" t="s">
        <v>146</v>
      </c>
    </row>
    <row r="213" spans="2:65" s="12" customFormat="1" ht="11.25">
      <c r="B213" s="198"/>
      <c r="C213" s="199"/>
      <c r="D213" s="189" t="s">
        <v>155</v>
      </c>
      <c r="E213" s="200" t="s">
        <v>1</v>
      </c>
      <c r="F213" s="201" t="s">
        <v>78</v>
      </c>
      <c r="G213" s="199"/>
      <c r="H213" s="202">
        <v>2</v>
      </c>
      <c r="I213" s="203"/>
      <c r="J213" s="199"/>
      <c r="K213" s="199"/>
      <c r="L213" s="204"/>
      <c r="M213" s="205"/>
      <c r="N213" s="206"/>
      <c r="O213" s="206"/>
      <c r="P213" s="206"/>
      <c r="Q213" s="206"/>
      <c r="R213" s="206"/>
      <c r="S213" s="206"/>
      <c r="T213" s="207"/>
      <c r="AT213" s="208" t="s">
        <v>155</v>
      </c>
      <c r="AU213" s="208" t="s">
        <v>78</v>
      </c>
      <c r="AV213" s="12" t="s">
        <v>78</v>
      </c>
      <c r="AW213" s="12" t="s">
        <v>31</v>
      </c>
      <c r="AX213" s="12" t="s">
        <v>75</v>
      </c>
      <c r="AY213" s="208" t="s">
        <v>146</v>
      </c>
    </row>
    <row r="214" spans="2:65" s="1" customFormat="1" ht="16.5" customHeight="1">
      <c r="B214" s="33"/>
      <c r="C214" s="175" t="s">
        <v>355</v>
      </c>
      <c r="D214" s="175" t="s">
        <v>148</v>
      </c>
      <c r="E214" s="176" t="s">
        <v>356</v>
      </c>
      <c r="F214" s="177" t="s">
        <v>357</v>
      </c>
      <c r="G214" s="178" t="s">
        <v>358</v>
      </c>
      <c r="H214" s="179">
        <v>1</v>
      </c>
      <c r="I214" s="180"/>
      <c r="J214" s="181">
        <f>ROUND(I214*H214,2)</f>
        <v>0</v>
      </c>
      <c r="K214" s="177" t="s">
        <v>1</v>
      </c>
      <c r="L214" s="37"/>
      <c r="M214" s="182" t="s">
        <v>1</v>
      </c>
      <c r="N214" s="183" t="s">
        <v>39</v>
      </c>
      <c r="O214" s="59"/>
      <c r="P214" s="184">
        <f>O214*H214</f>
        <v>0</v>
      </c>
      <c r="Q214" s="184">
        <v>1E-3</v>
      </c>
      <c r="R214" s="184">
        <f>Q214*H214</f>
        <v>1E-3</v>
      </c>
      <c r="S214" s="184">
        <v>0</v>
      </c>
      <c r="T214" s="185">
        <f>S214*H214</f>
        <v>0</v>
      </c>
      <c r="AR214" s="16" t="s">
        <v>153</v>
      </c>
      <c r="AT214" s="16" t="s">
        <v>148</v>
      </c>
      <c r="AU214" s="16" t="s">
        <v>78</v>
      </c>
      <c r="AY214" s="16" t="s">
        <v>146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6" t="s">
        <v>75</v>
      </c>
      <c r="BK214" s="186">
        <f>ROUND(I214*H214,2)</f>
        <v>0</v>
      </c>
      <c r="BL214" s="16" t="s">
        <v>153</v>
      </c>
      <c r="BM214" s="16" t="s">
        <v>359</v>
      </c>
    </row>
    <row r="215" spans="2:65" s="11" customFormat="1" ht="11.25">
      <c r="B215" s="187"/>
      <c r="C215" s="188"/>
      <c r="D215" s="189" t="s">
        <v>155</v>
      </c>
      <c r="E215" s="190" t="s">
        <v>1</v>
      </c>
      <c r="F215" s="191" t="s">
        <v>360</v>
      </c>
      <c r="G215" s="188"/>
      <c r="H215" s="190" t="s">
        <v>1</v>
      </c>
      <c r="I215" s="192"/>
      <c r="J215" s="188"/>
      <c r="K215" s="188"/>
      <c r="L215" s="193"/>
      <c r="M215" s="194"/>
      <c r="N215" s="195"/>
      <c r="O215" s="195"/>
      <c r="P215" s="195"/>
      <c r="Q215" s="195"/>
      <c r="R215" s="195"/>
      <c r="S215" s="195"/>
      <c r="T215" s="196"/>
      <c r="AT215" s="197" t="s">
        <v>155</v>
      </c>
      <c r="AU215" s="197" t="s">
        <v>78</v>
      </c>
      <c r="AV215" s="11" t="s">
        <v>75</v>
      </c>
      <c r="AW215" s="11" t="s">
        <v>31</v>
      </c>
      <c r="AX215" s="11" t="s">
        <v>68</v>
      </c>
      <c r="AY215" s="197" t="s">
        <v>146</v>
      </c>
    </row>
    <row r="216" spans="2:65" s="11" customFormat="1" ht="11.25">
      <c r="B216" s="187"/>
      <c r="C216" s="188"/>
      <c r="D216" s="189" t="s">
        <v>155</v>
      </c>
      <c r="E216" s="190" t="s">
        <v>1</v>
      </c>
      <c r="F216" s="191" t="s">
        <v>361</v>
      </c>
      <c r="G216" s="188"/>
      <c r="H216" s="190" t="s">
        <v>1</v>
      </c>
      <c r="I216" s="192"/>
      <c r="J216" s="188"/>
      <c r="K216" s="188"/>
      <c r="L216" s="193"/>
      <c r="M216" s="194"/>
      <c r="N216" s="195"/>
      <c r="O216" s="195"/>
      <c r="P216" s="195"/>
      <c r="Q216" s="195"/>
      <c r="R216" s="195"/>
      <c r="S216" s="195"/>
      <c r="T216" s="196"/>
      <c r="AT216" s="197" t="s">
        <v>155</v>
      </c>
      <c r="AU216" s="197" t="s">
        <v>78</v>
      </c>
      <c r="AV216" s="11" t="s">
        <v>75</v>
      </c>
      <c r="AW216" s="11" t="s">
        <v>31</v>
      </c>
      <c r="AX216" s="11" t="s">
        <v>68</v>
      </c>
      <c r="AY216" s="197" t="s">
        <v>146</v>
      </c>
    </row>
    <row r="217" spans="2:65" s="12" customFormat="1" ht="11.25">
      <c r="B217" s="198"/>
      <c r="C217" s="199"/>
      <c r="D217" s="189" t="s">
        <v>155</v>
      </c>
      <c r="E217" s="200" t="s">
        <v>1</v>
      </c>
      <c r="F217" s="201" t="s">
        <v>75</v>
      </c>
      <c r="G217" s="199"/>
      <c r="H217" s="202">
        <v>1</v>
      </c>
      <c r="I217" s="203"/>
      <c r="J217" s="199"/>
      <c r="K217" s="199"/>
      <c r="L217" s="204"/>
      <c r="M217" s="205"/>
      <c r="N217" s="206"/>
      <c r="O217" s="206"/>
      <c r="P217" s="206"/>
      <c r="Q217" s="206"/>
      <c r="R217" s="206"/>
      <c r="S217" s="206"/>
      <c r="T217" s="207"/>
      <c r="AT217" s="208" t="s">
        <v>155</v>
      </c>
      <c r="AU217" s="208" t="s">
        <v>78</v>
      </c>
      <c r="AV217" s="12" t="s">
        <v>78</v>
      </c>
      <c r="AW217" s="12" t="s">
        <v>31</v>
      </c>
      <c r="AX217" s="12" t="s">
        <v>75</v>
      </c>
      <c r="AY217" s="208" t="s">
        <v>146</v>
      </c>
    </row>
    <row r="218" spans="2:65" s="1" customFormat="1" ht="16.5" customHeight="1">
      <c r="B218" s="33"/>
      <c r="C218" s="175" t="s">
        <v>362</v>
      </c>
      <c r="D218" s="175" t="s">
        <v>148</v>
      </c>
      <c r="E218" s="176" t="s">
        <v>363</v>
      </c>
      <c r="F218" s="177" t="s">
        <v>364</v>
      </c>
      <c r="G218" s="178" t="s">
        <v>365</v>
      </c>
      <c r="H218" s="179">
        <v>312</v>
      </c>
      <c r="I218" s="180"/>
      <c r="J218" s="181">
        <f>ROUND(I218*H218,2)</f>
        <v>0</v>
      </c>
      <c r="K218" s="177" t="s">
        <v>152</v>
      </c>
      <c r="L218" s="37"/>
      <c r="M218" s="182" t="s">
        <v>1</v>
      </c>
      <c r="N218" s="183" t="s">
        <v>39</v>
      </c>
      <c r="O218" s="59"/>
      <c r="P218" s="184">
        <f>O218*H218</f>
        <v>0</v>
      </c>
      <c r="Q218" s="184">
        <v>0</v>
      </c>
      <c r="R218" s="184">
        <f>Q218*H218</f>
        <v>0</v>
      </c>
      <c r="S218" s="184">
        <v>4.3999999999999997E-2</v>
      </c>
      <c r="T218" s="185">
        <f>S218*H218</f>
        <v>13.728</v>
      </c>
      <c r="AR218" s="16" t="s">
        <v>153</v>
      </c>
      <c r="AT218" s="16" t="s">
        <v>148</v>
      </c>
      <c r="AU218" s="16" t="s">
        <v>78</v>
      </c>
      <c r="AY218" s="16" t="s">
        <v>146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6" t="s">
        <v>75</v>
      </c>
      <c r="BK218" s="186">
        <f>ROUND(I218*H218,2)</f>
        <v>0</v>
      </c>
      <c r="BL218" s="16" t="s">
        <v>153</v>
      </c>
      <c r="BM218" s="16" t="s">
        <v>366</v>
      </c>
    </row>
    <row r="219" spans="2:65" s="11" customFormat="1" ht="11.25">
      <c r="B219" s="187"/>
      <c r="C219" s="188"/>
      <c r="D219" s="189" t="s">
        <v>155</v>
      </c>
      <c r="E219" s="190" t="s">
        <v>1</v>
      </c>
      <c r="F219" s="191" t="s">
        <v>156</v>
      </c>
      <c r="G219" s="188"/>
      <c r="H219" s="190" t="s">
        <v>1</v>
      </c>
      <c r="I219" s="192"/>
      <c r="J219" s="188"/>
      <c r="K219" s="188"/>
      <c r="L219" s="193"/>
      <c r="M219" s="194"/>
      <c r="N219" s="195"/>
      <c r="O219" s="195"/>
      <c r="P219" s="195"/>
      <c r="Q219" s="195"/>
      <c r="R219" s="195"/>
      <c r="S219" s="195"/>
      <c r="T219" s="196"/>
      <c r="AT219" s="197" t="s">
        <v>155</v>
      </c>
      <c r="AU219" s="197" t="s">
        <v>78</v>
      </c>
      <c r="AV219" s="11" t="s">
        <v>75</v>
      </c>
      <c r="AW219" s="11" t="s">
        <v>31</v>
      </c>
      <c r="AX219" s="11" t="s">
        <v>68</v>
      </c>
      <c r="AY219" s="197" t="s">
        <v>146</v>
      </c>
    </row>
    <row r="220" spans="2:65" s="12" customFormat="1" ht="11.25">
      <c r="B220" s="198"/>
      <c r="C220" s="199"/>
      <c r="D220" s="189" t="s">
        <v>155</v>
      </c>
      <c r="E220" s="200" t="s">
        <v>1</v>
      </c>
      <c r="F220" s="201" t="s">
        <v>367</v>
      </c>
      <c r="G220" s="199"/>
      <c r="H220" s="202">
        <v>312</v>
      </c>
      <c r="I220" s="203"/>
      <c r="J220" s="199"/>
      <c r="K220" s="199"/>
      <c r="L220" s="204"/>
      <c r="M220" s="205"/>
      <c r="N220" s="206"/>
      <c r="O220" s="206"/>
      <c r="P220" s="206"/>
      <c r="Q220" s="206"/>
      <c r="R220" s="206"/>
      <c r="S220" s="206"/>
      <c r="T220" s="207"/>
      <c r="AT220" s="208" t="s">
        <v>155</v>
      </c>
      <c r="AU220" s="208" t="s">
        <v>78</v>
      </c>
      <c r="AV220" s="12" t="s">
        <v>78</v>
      </c>
      <c r="AW220" s="12" t="s">
        <v>31</v>
      </c>
      <c r="AX220" s="12" t="s">
        <v>75</v>
      </c>
      <c r="AY220" s="208" t="s">
        <v>146</v>
      </c>
    </row>
    <row r="221" spans="2:65" s="1" customFormat="1" ht="16.5" customHeight="1">
      <c r="B221" s="33"/>
      <c r="C221" s="175" t="s">
        <v>368</v>
      </c>
      <c r="D221" s="175" t="s">
        <v>148</v>
      </c>
      <c r="E221" s="176" t="s">
        <v>369</v>
      </c>
      <c r="F221" s="177" t="s">
        <v>370</v>
      </c>
      <c r="G221" s="178" t="s">
        <v>365</v>
      </c>
      <c r="H221" s="179">
        <v>312</v>
      </c>
      <c r="I221" s="180"/>
      <c r="J221" s="181">
        <f>ROUND(I221*H221,2)</f>
        <v>0</v>
      </c>
      <c r="K221" s="177" t="s">
        <v>152</v>
      </c>
      <c r="L221" s="37"/>
      <c r="M221" s="182" t="s">
        <v>1</v>
      </c>
      <c r="N221" s="183" t="s">
        <v>39</v>
      </c>
      <c r="O221" s="59"/>
      <c r="P221" s="184">
        <f>O221*H221</f>
        <v>0</v>
      </c>
      <c r="Q221" s="184">
        <v>0</v>
      </c>
      <c r="R221" s="184">
        <f>Q221*H221</f>
        <v>0</v>
      </c>
      <c r="S221" s="184">
        <v>0</v>
      </c>
      <c r="T221" s="185">
        <f>S221*H221</f>
        <v>0</v>
      </c>
      <c r="AR221" s="16" t="s">
        <v>153</v>
      </c>
      <c r="AT221" s="16" t="s">
        <v>148</v>
      </c>
      <c r="AU221" s="16" t="s">
        <v>78</v>
      </c>
      <c r="AY221" s="16" t="s">
        <v>146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16" t="s">
        <v>75</v>
      </c>
      <c r="BK221" s="186">
        <f>ROUND(I221*H221,2)</f>
        <v>0</v>
      </c>
      <c r="BL221" s="16" t="s">
        <v>153</v>
      </c>
      <c r="BM221" s="16" t="s">
        <v>371</v>
      </c>
    </row>
    <row r="222" spans="2:65" s="11" customFormat="1" ht="11.25">
      <c r="B222" s="187"/>
      <c r="C222" s="188"/>
      <c r="D222" s="189" t="s">
        <v>155</v>
      </c>
      <c r="E222" s="190" t="s">
        <v>1</v>
      </c>
      <c r="F222" s="191" t="s">
        <v>372</v>
      </c>
      <c r="G222" s="188"/>
      <c r="H222" s="190" t="s">
        <v>1</v>
      </c>
      <c r="I222" s="192"/>
      <c r="J222" s="188"/>
      <c r="K222" s="188"/>
      <c r="L222" s="193"/>
      <c r="M222" s="194"/>
      <c r="N222" s="195"/>
      <c r="O222" s="195"/>
      <c r="P222" s="195"/>
      <c r="Q222" s="195"/>
      <c r="R222" s="195"/>
      <c r="S222" s="195"/>
      <c r="T222" s="196"/>
      <c r="AT222" s="197" t="s">
        <v>155</v>
      </c>
      <c r="AU222" s="197" t="s">
        <v>78</v>
      </c>
      <c r="AV222" s="11" t="s">
        <v>75</v>
      </c>
      <c r="AW222" s="11" t="s">
        <v>31</v>
      </c>
      <c r="AX222" s="11" t="s">
        <v>68</v>
      </c>
      <c r="AY222" s="197" t="s">
        <v>146</v>
      </c>
    </row>
    <row r="223" spans="2:65" s="11" customFormat="1" ht="11.25">
      <c r="B223" s="187"/>
      <c r="C223" s="188"/>
      <c r="D223" s="189" t="s">
        <v>155</v>
      </c>
      <c r="E223" s="190" t="s">
        <v>1</v>
      </c>
      <c r="F223" s="191" t="s">
        <v>373</v>
      </c>
      <c r="G223" s="188"/>
      <c r="H223" s="190" t="s">
        <v>1</v>
      </c>
      <c r="I223" s="192"/>
      <c r="J223" s="188"/>
      <c r="K223" s="188"/>
      <c r="L223" s="193"/>
      <c r="M223" s="194"/>
      <c r="N223" s="195"/>
      <c r="O223" s="195"/>
      <c r="P223" s="195"/>
      <c r="Q223" s="195"/>
      <c r="R223" s="195"/>
      <c r="S223" s="195"/>
      <c r="T223" s="196"/>
      <c r="AT223" s="197" t="s">
        <v>155</v>
      </c>
      <c r="AU223" s="197" t="s">
        <v>78</v>
      </c>
      <c r="AV223" s="11" t="s">
        <v>75</v>
      </c>
      <c r="AW223" s="11" t="s">
        <v>31</v>
      </c>
      <c r="AX223" s="11" t="s">
        <v>68</v>
      </c>
      <c r="AY223" s="197" t="s">
        <v>146</v>
      </c>
    </row>
    <row r="224" spans="2:65" s="12" customFormat="1" ht="11.25">
      <c r="B224" s="198"/>
      <c r="C224" s="199"/>
      <c r="D224" s="189" t="s">
        <v>155</v>
      </c>
      <c r="E224" s="200" t="s">
        <v>97</v>
      </c>
      <c r="F224" s="201" t="s">
        <v>98</v>
      </c>
      <c r="G224" s="199"/>
      <c r="H224" s="202">
        <v>312</v>
      </c>
      <c r="I224" s="203"/>
      <c r="J224" s="199"/>
      <c r="K224" s="199"/>
      <c r="L224" s="204"/>
      <c r="M224" s="205"/>
      <c r="N224" s="206"/>
      <c r="O224" s="206"/>
      <c r="P224" s="206"/>
      <c r="Q224" s="206"/>
      <c r="R224" s="206"/>
      <c r="S224" s="206"/>
      <c r="T224" s="207"/>
      <c r="AT224" s="208" t="s">
        <v>155</v>
      </c>
      <c r="AU224" s="208" t="s">
        <v>78</v>
      </c>
      <c r="AV224" s="12" t="s">
        <v>78</v>
      </c>
      <c r="AW224" s="12" t="s">
        <v>31</v>
      </c>
      <c r="AX224" s="12" t="s">
        <v>75</v>
      </c>
      <c r="AY224" s="208" t="s">
        <v>146</v>
      </c>
    </row>
    <row r="225" spans="2:65" s="1" customFormat="1" ht="16.5" customHeight="1">
      <c r="B225" s="33"/>
      <c r="C225" s="231" t="s">
        <v>374</v>
      </c>
      <c r="D225" s="231" t="s">
        <v>285</v>
      </c>
      <c r="E225" s="232" t="s">
        <v>375</v>
      </c>
      <c r="F225" s="233" t="s">
        <v>376</v>
      </c>
      <c r="G225" s="234" t="s">
        <v>365</v>
      </c>
      <c r="H225" s="235">
        <v>316.68</v>
      </c>
      <c r="I225" s="236"/>
      <c r="J225" s="237">
        <f>ROUND(I225*H225,2)</f>
        <v>0</v>
      </c>
      <c r="K225" s="233" t="s">
        <v>152</v>
      </c>
      <c r="L225" s="238"/>
      <c r="M225" s="239" t="s">
        <v>1</v>
      </c>
      <c r="N225" s="240" t="s">
        <v>39</v>
      </c>
      <c r="O225" s="59"/>
      <c r="P225" s="184">
        <f>O225*H225</f>
        <v>0</v>
      </c>
      <c r="Q225" s="184">
        <v>1.47E-3</v>
      </c>
      <c r="R225" s="184">
        <f>Q225*H225</f>
        <v>0.46551959999999998</v>
      </c>
      <c r="S225" s="184">
        <v>0</v>
      </c>
      <c r="T225" s="185">
        <f>S225*H225</f>
        <v>0</v>
      </c>
      <c r="AR225" s="16" t="s">
        <v>198</v>
      </c>
      <c r="AT225" s="16" t="s">
        <v>285</v>
      </c>
      <c r="AU225" s="16" t="s">
        <v>78</v>
      </c>
      <c r="AY225" s="16" t="s">
        <v>146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16" t="s">
        <v>75</v>
      </c>
      <c r="BK225" s="186">
        <f>ROUND(I225*H225,2)</f>
        <v>0</v>
      </c>
      <c r="BL225" s="16" t="s">
        <v>153</v>
      </c>
      <c r="BM225" s="16" t="s">
        <v>377</v>
      </c>
    </row>
    <row r="226" spans="2:65" s="12" customFormat="1" ht="11.25">
      <c r="B226" s="198"/>
      <c r="C226" s="199"/>
      <c r="D226" s="189" t="s">
        <v>155</v>
      </c>
      <c r="E226" s="200" t="s">
        <v>1</v>
      </c>
      <c r="F226" s="201" t="s">
        <v>378</v>
      </c>
      <c r="G226" s="199"/>
      <c r="H226" s="202">
        <v>316.68</v>
      </c>
      <c r="I226" s="203"/>
      <c r="J226" s="199"/>
      <c r="K226" s="199"/>
      <c r="L226" s="204"/>
      <c r="M226" s="205"/>
      <c r="N226" s="206"/>
      <c r="O226" s="206"/>
      <c r="P226" s="206"/>
      <c r="Q226" s="206"/>
      <c r="R226" s="206"/>
      <c r="S226" s="206"/>
      <c r="T226" s="207"/>
      <c r="AT226" s="208" t="s">
        <v>155</v>
      </c>
      <c r="AU226" s="208" t="s">
        <v>78</v>
      </c>
      <c r="AV226" s="12" t="s">
        <v>78</v>
      </c>
      <c r="AW226" s="12" t="s">
        <v>31</v>
      </c>
      <c r="AX226" s="12" t="s">
        <v>75</v>
      </c>
      <c r="AY226" s="208" t="s">
        <v>146</v>
      </c>
    </row>
    <row r="227" spans="2:65" s="1" customFormat="1" ht="16.5" customHeight="1">
      <c r="B227" s="33"/>
      <c r="C227" s="175" t="s">
        <v>347</v>
      </c>
      <c r="D227" s="175" t="s">
        <v>148</v>
      </c>
      <c r="E227" s="176" t="s">
        <v>379</v>
      </c>
      <c r="F227" s="177" t="s">
        <v>380</v>
      </c>
      <c r="G227" s="178" t="s">
        <v>365</v>
      </c>
      <c r="H227" s="179">
        <v>40</v>
      </c>
      <c r="I227" s="180"/>
      <c r="J227" s="181">
        <f>ROUND(I227*H227,2)</f>
        <v>0</v>
      </c>
      <c r="K227" s="177" t="s">
        <v>152</v>
      </c>
      <c r="L227" s="37"/>
      <c r="M227" s="182" t="s">
        <v>1</v>
      </c>
      <c r="N227" s="183" t="s">
        <v>39</v>
      </c>
      <c r="O227" s="59"/>
      <c r="P227" s="184">
        <f>O227*H227</f>
        <v>0</v>
      </c>
      <c r="Q227" s="184">
        <v>0</v>
      </c>
      <c r="R227" s="184">
        <f>Q227*H227</f>
        <v>0</v>
      </c>
      <c r="S227" s="184">
        <v>0</v>
      </c>
      <c r="T227" s="185">
        <f>S227*H227</f>
        <v>0</v>
      </c>
      <c r="AR227" s="16" t="s">
        <v>153</v>
      </c>
      <c r="AT227" s="16" t="s">
        <v>148</v>
      </c>
      <c r="AU227" s="16" t="s">
        <v>78</v>
      </c>
      <c r="AY227" s="16" t="s">
        <v>146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6" t="s">
        <v>75</v>
      </c>
      <c r="BK227" s="186">
        <f>ROUND(I227*H227,2)</f>
        <v>0</v>
      </c>
      <c r="BL227" s="16" t="s">
        <v>153</v>
      </c>
      <c r="BM227" s="16" t="s">
        <v>381</v>
      </c>
    </row>
    <row r="228" spans="2:65" s="11" customFormat="1" ht="11.25">
      <c r="B228" s="187"/>
      <c r="C228" s="188"/>
      <c r="D228" s="189" t="s">
        <v>155</v>
      </c>
      <c r="E228" s="190" t="s">
        <v>1</v>
      </c>
      <c r="F228" s="191" t="s">
        <v>382</v>
      </c>
      <c r="G228" s="188"/>
      <c r="H228" s="190" t="s">
        <v>1</v>
      </c>
      <c r="I228" s="192"/>
      <c r="J228" s="188"/>
      <c r="K228" s="188"/>
      <c r="L228" s="193"/>
      <c r="M228" s="194"/>
      <c r="N228" s="195"/>
      <c r="O228" s="195"/>
      <c r="P228" s="195"/>
      <c r="Q228" s="195"/>
      <c r="R228" s="195"/>
      <c r="S228" s="195"/>
      <c r="T228" s="196"/>
      <c r="AT228" s="197" t="s">
        <v>155</v>
      </c>
      <c r="AU228" s="197" t="s">
        <v>78</v>
      </c>
      <c r="AV228" s="11" t="s">
        <v>75</v>
      </c>
      <c r="AW228" s="11" t="s">
        <v>31</v>
      </c>
      <c r="AX228" s="11" t="s">
        <v>68</v>
      </c>
      <c r="AY228" s="197" t="s">
        <v>146</v>
      </c>
    </row>
    <row r="229" spans="2:65" s="12" customFormat="1" ht="11.25">
      <c r="B229" s="198"/>
      <c r="C229" s="199"/>
      <c r="D229" s="189" t="s">
        <v>155</v>
      </c>
      <c r="E229" s="200" t="s">
        <v>1</v>
      </c>
      <c r="F229" s="201" t="s">
        <v>383</v>
      </c>
      <c r="G229" s="199"/>
      <c r="H229" s="202">
        <v>40</v>
      </c>
      <c r="I229" s="203"/>
      <c r="J229" s="199"/>
      <c r="K229" s="199"/>
      <c r="L229" s="204"/>
      <c r="M229" s="205"/>
      <c r="N229" s="206"/>
      <c r="O229" s="206"/>
      <c r="P229" s="206"/>
      <c r="Q229" s="206"/>
      <c r="R229" s="206"/>
      <c r="S229" s="206"/>
      <c r="T229" s="207"/>
      <c r="AT229" s="208" t="s">
        <v>155</v>
      </c>
      <c r="AU229" s="208" t="s">
        <v>78</v>
      </c>
      <c r="AV229" s="12" t="s">
        <v>78</v>
      </c>
      <c r="AW229" s="12" t="s">
        <v>31</v>
      </c>
      <c r="AX229" s="12" t="s">
        <v>75</v>
      </c>
      <c r="AY229" s="208" t="s">
        <v>146</v>
      </c>
    </row>
    <row r="230" spans="2:65" s="1" customFormat="1" ht="16.5" customHeight="1">
      <c r="B230" s="33"/>
      <c r="C230" s="175" t="s">
        <v>384</v>
      </c>
      <c r="D230" s="175" t="s">
        <v>148</v>
      </c>
      <c r="E230" s="176" t="s">
        <v>385</v>
      </c>
      <c r="F230" s="177" t="s">
        <v>386</v>
      </c>
      <c r="G230" s="178" t="s">
        <v>323</v>
      </c>
      <c r="H230" s="179">
        <v>5</v>
      </c>
      <c r="I230" s="180"/>
      <c r="J230" s="181">
        <f>ROUND(I230*H230,2)</f>
        <v>0</v>
      </c>
      <c r="K230" s="177" t="s">
        <v>1</v>
      </c>
      <c r="L230" s="37"/>
      <c r="M230" s="182" t="s">
        <v>1</v>
      </c>
      <c r="N230" s="183" t="s">
        <v>39</v>
      </c>
      <c r="O230" s="59"/>
      <c r="P230" s="184">
        <f>O230*H230</f>
        <v>0</v>
      </c>
      <c r="Q230" s="184">
        <v>0</v>
      </c>
      <c r="R230" s="184">
        <f>Q230*H230</f>
        <v>0</v>
      </c>
      <c r="S230" s="184">
        <v>0</v>
      </c>
      <c r="T230" s="185">
        <f>S230*H230</f>
        <v>0</v>
      </c>
      <c r="AR230" s="16" t="s">
        <v>153</v>
      </c>
      <c r="AT230" s="16" t="s">
        <v>148</v>
      </c>
      <c r="AU230" s="16" t="s">
        <v>78</v>
      </c>
      <c r="AY230" s="16" t="s">
        <v>146</v>
      </c>
      <c r="BE230" s="186">
        <f>IF(N230="základní",J230,0)</f>
        <v>0</v>
      </c>
      <c r="BF230" s="186">
        <f>IF(N230="snížená",J230,0)</f>
        <v>0</v>
      </c>
      <c r="BG230" s="186">
        <f>IF(N230="zákl. přenesená",J230,0)</f>
        <v>0</v>
      </c>
      <c r="BH230" s="186">
        <f>IF(N230="sníž. přenesená",J230,0)</f>
        <v>0</v>
      </c>
      <c r="BI230" s="186">
        <f>IF(N230="nulová",J230,0)</f>
        <v>0</v>
      </c>
      <c r="BJ230" s="16" t="s">
        <v>75</v>
      </c>
      <c r="BK230" s="186">
        <f>ROUND(I230*H230,2)</f>
        <v>0</v>
      </c>
      <c r="BL230" s="16" t="s">
        <v>153</v>
      </c>
      <c r="BM230" s="16" t="s">
        <v>387</v>
      </c>
    </row>
    <row r="231" spans="2:65" s="11" customFormat="1" ht="11.25">
      <c r="B231" s="187"/>
      <c r="C231" s="188"/>
      <c r="D231" s="189" t="s">
        <v>155</v>
      </c>
      <c r="E231" s="190" t="s">
        <v>1</v>
      </c>
      <c r="F231" s="191" t="s">
        <v>372</v>
      </c>
      <c r="G231" s="188"/>
      <c r="H231" s="190" t="s">
        <v>1</v>
      </c>
      <c r="I231" s="192"/>
      <c r="J231" s="188"/>
      <c r="K231" s="188"/>
      <c r="L231" s="193"/>
      <c r="M231" s="194"/>
      <c r="N231" s="195"/>
      <c r="O231" s="195"/>
      <c r="P231" s="195"/>
      <c r="Q231" s="195"/>
      <c r="R231" s="195"/>
      <c r="S231" s="195"/>
      <c r="T231" s="196"/>
      <c r="AT231" s="197" t="s">
        <v>155</v>
      </c>
      <c r="AU231" s="197" t="s">
        <v>78</v>
      </c>
      <c r="AV231" s="11" t="s">
        <v>75</v>
      </c>
      <c r="AW231" s="11" t="s">
        <v>31</v>
      </c>
      <c r="AX231" s="11" t="s">
        <v>68</v>
      </c>
      <c r="AY231" s="197" t="s">
        <v>146</v>
      </c>
    </row>
    <row r="232" spans="2:65" s="12" customFormat="1" ht="11.25">
      <c r="B232" s="198"/>
      <c r="C232" s="199"/>
      <c r="D232" s="189" t="s">
        <v>155</v>
      </c>
      <c r="E232" s="200" t="s">
        <v>1</v>
      </c>
      <c r="F232" s="201" t="s">
        <v>177</v>
      </c>
      <c r="G232" s="199"/>
      <c r="H232" s="202">
        <v>5</v>
      </c>
      <c r="I232" s="203"/>
      <c r="J232" s="199"/>
      <c r="K232" s="199"/>
      <c r="L232" s="204"/>
      <c r="M232" s="205"/>
      <c r="N232" s="206"/>
      <c r="O232" s="206"/>
      <c r="P232" s="206"/>
      <c r="Q232" s="206"/>
      <c r="R232" s="206"/>
      <c r="S232" s="206"/>
      <c r="T232" s="207"/>
      <c r="AT232" s="208" t="s">
        <v>155</v>
      </c>
      <c r="AU232" s="208" t="s">
        <v>78</v>
      </c>
      <c r="AV232" s="12" t="s">
        <v>78</v>
      </c>
      <c r="AW232" s="12" t="s">
        <v>31</v>
      </c>
      <c r="AX232" s="12" t="s">
        <v>75</v>
      </c>
      <c r="AY232" s="208" t="s">
        <v>146</v>
      </c>
    </row>
    <row r="233" spans="2:65" s="1" customFormat="1" ht="16.5" customHeight="1">
      <c r="B233" s="33"/>
      <c r="C233" s="231" t="s">
        <v>388</v>
      </c>
      <c r="D233" s="231" t="s">
        <v>285</v>
      </c>
      <c r="E233" s="232" t="s">
        <v>389</v>
      </c>
      <c r="F233" s="233" t="s">
        <v>390</v>
      </c>
      <c r="G233" s="234" t="s">
        <v>323</v>
      </c>
      <c r="H233" s="235">
        <v>5.0750000000000002</v>
      </c>
      <c r="I233" s="236"/>
      <c r="J233" s="237">
        <f>ROUND(I233*H233,2)</f>
        <v>0</v>
      </c>
      <c r="K233" s="233" t="s">
        <v>1</v>
      </c>
      <c r="L233" s="238"/>
      <c r="M233" s="239" t="s">
        <v>1</v>
      </c>
      <c r="N233" s="240" t="s">
        <v>39</v>
      </c>
      <c r="O233" s="59"/>
      <c r="P233" s="184">
        <f>O233*H233</f>
        <v>0</v>
      </c>
      <c r="Q233" s="184">
        <v>5.5999999999999995E-4</v>
      </c>
      <c r="R233" s="184">
        <f>Q233*H233</f>
        <v>2.8419999999999999E-3</v>
      </c>
      <c r="S233" s="184">
        <v>0</v>
      </c>
      <c r="T233" s="185">
        <f>S233*H233</f>
        <v>0</v>
      </c>
      <c r="AR233" s="16" t="s">
        <v>198</v>
      </c>
      <c r="AT233" s="16" t="s">
        <v>285</v>
      </c>
      <c r="AU233" s="16" t="s">
        <v>78</v>
      </c>
      <c r="AY233" s="16" t="s">
        <v>146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16" t="s">
        <v>75</v>
      </c>
      <c r="BK233" s="186">
        <f>ROUND(I233*H233,2)</f>
        <v>0</v>
      </c>
      <c r="BL233" s="16" t="s">
        <v>153</v>
      </c>
      <c r="BM233" s="16" t="s">
        <v>391</v>
      </c>
    </row>
    <row r="234" spans="2:65" s="11" customFormat="1" ht="11.25">
      <c r="B234" s="187"/>
      <c r="C234" s="188"/>
      <c r="D234" s="189" t="s">
        <v>155</v>
      </c>
      <c r="E234" s="190" t="s">
        <v>1</v>
      </c>
      <c r="F234" s="191" t="s">
        <v>372</v>
      </c>
      <c r="G234" s="188"/>
      <c r="H234" s="190" t="s">
        <v>1</v>
      </c>
      <c r="I234" s="192"/>
      <c r="J234" s="188"/>
      <c r="K234" s="188"/>
      <c r="L234" s="193"/>
      <c r="M234" s="194"/>
      <c r="N234" s="195"/>
      <c r="O234" s="195"/>
      <c r="P234" s="195"/>
      <c r="Q234" s="195"/>
      <c r="R234" s="195"/>
      <c r="S234" s="195"/>
      <c r="T234" s="196"/>
      <c r="AT234" s="197" t="s">
        <v>155</v>
      </c>
      <c r="AU234" s="197" t="s">
        <v>78</v>
      </c>
      <c r="AV234" s="11" t="s">
        <v>75</v>
      </c>
      <c r="AW234" s="11" t="s">
        <v>31</v>
      </c>
      <c r="AX234" s="11" t="s">
        <v>68</v>
      </c>
      <c r="AY234" s="197" t="s">
        <v>146</v>
      </c>
    </row>
    <row r="235" spans="2:65" s="12" customFormat="1" ht="11.25">
      <c r="B235" s="198"/>
      <c r="C235" s="199"/>
      <c r="D235" s="189" t="s">
        <v>155</v>
      </c>
      <c r="E235" s="200" t="s">
        <v>1</v>
      </c>
      <c r="F235" s="201" t="s">
        <v>392</v>
      </c>
      <c r="G235" s="199"/>
      <c r="H235" s="202">
        <v>5.0750000000000002</v>
      </c>
      <c r="I235" s="203"/>
      <c r="J235" s="199"/>
      <c r="K235" s="199"/>
      <c r="L235" s="204"/>
      <c r="M235" s="205"/>
      <c r="N235" s="206"/>
      <c r="O235" s="206"/>
      <c r="P235" s="206"/>
      <c r="Q235" s="206"/>
      <c r="R235" s="206"/>
      <c r="S235" s="206"/>
      <c r="T235" s="207"/>
      <c r="AT235" s="208" t="s">
        <v>155</v>
      </c>
      <c r="AU235" s="208" t="s">
        <v>78</v>
      </c>
      <c r="AV235" s="12" t="s">
        <v>78</v>
      </c>
      <c r="AW235" s="12" t="s">
        <v>31</v>
      </c>
      <c r="AX235" s="12" t="s">
        <v>75</v>
      </c>
      <c r="AY235" s="208" t="s">
        <v>146</v>
      </c>
    </row>
    <row r="236" spans="2:65" s="1" customFormat="1" ht="16.5" customHeight="1">
      <c r="B236" s="33"/>
      <c r="C236" s="175" t="s">
        <v>393</v>
      </c>
      <c r="D236" s="175" t="s">
        <v>148</v>
      </c>
      <c r="E236" s="176" t="s">
        <v>394</v>
      </c>
      <c r="F236" s="177" t="s">
        <v>395</v>
      </c>
      <c r="G236" s="178" t="s">
        <v>323</v>
      </c>
      <c r="H236" s="179">
        <v>57</v>
      </c>
      <c r="I236" s="180"/>
      <c r="J236" s="181">
        <f>ROUND(I236*H236,2)</f>
        <v>0</v>
      </c>
      <c r="K236" s="177" t="s">
        <v>152</v>
      </c>
      <c r="L236" s="37"/>
      <c r="M236" s="182" t="s">
        <v>1</v>
      </c>
      <c r="N236" s="183" t="s">
        <v>39</v>
      </c>
      <c r="O236" s="59"/>
      <c r="P236" s="184">
        <f>O236*H236</f>
        <v>0</v>
      </c>
      <c r="Q236" s="184">
        <v>0</v>
      </c>
      <c r="R236" s="184">
        <f>Q236*H236</f>
        <v>0</v>
      </c>
      <c r="S236" s="184">
        <v>0</v>
      </c>
      <c r="T236" s="185">
        <f>S236*H236</f>
        <v>0</v>
      </c>
      <c r="AR236" s="16" t="s">
        <v>153</v>
      </c>
      <c r="AT236" s="16" t="s">
        <v>148</v>
      </c>
      <c r="AU236" s="16" t="s">
        <v>78</v>
      </c>
      <c r="AY236" s="16" t="s">
        <v>146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16" t="s">
        <v>75</v>
      </c>
      <c r="BK236" s="186">
        <f>ROUND(I236*H236,2)</f>
        <v>0</v>
      </c>
      <c r="BL236" s="16" t="s">
        <v>153</v>
      </c>
      <c r="BM236" s="16" t="s">
        <v>396</v>
      </c>
    </row>
    <row r="237" spans="2:65" s="11" customFormat="1" ht="11.25">
      <c r="B237" s="187"/>
      <c r="C237" s="188"/>
      <c r="D237" s="189" t="s">
        <v>155</v>
      </c>
      <c r="E237" s="190" t="s">
        <v>1</v>
      </c>
      <c r="F237" s="191" t="s">
        <v>372</v>
      </c>
      <c r="G237" s="188"/>
      <c r="H237" s="190" t="s">
        <v>1</v>
      </c>
      <c r="I237" s="192"/>
      <c r="J237" s="188"/>
      <c r="K237" s="188"/>
      <c r="L237" s="193"/>
      <c r="M237" s="194"/>
      <c r="N237" s="195"/>
      <c r="O237" s="195"/>
      <c r="P237" s="195"/>
      <c r="Q237" s="195"/>
      <c r="R237" s="195"/>
      <c r="S237" s="195"/>
      <c r="T237" s="196"/>
      <c r="AT237" s="197" t="s">
        <v>155</v>
      </c>
      <c r="AU237" s="197" t="s">
        <v>78</v>
      </c>
      <c r="AV237" s="11" t="s">
        <v>75</v>
      </c>
      <c r="AW237" s="11" t="s">
        <v>31</v>
      </c>
      <c r="AX237" s="11" t="s">
        <v>68</v>
      </c>
      <c r="AY237" s="197" t="s">
        <v>146</v>
      </c>
    </row>
    <row r="238" spans="2:65" s="12" customFormat="1" ht="11.25">
      <c r="B238" s="198"/>
      <c r="C238" s="199"/>
      <c r="D238" s="189" t="s">
        <v>155</v>
      </c>
      <c r="E238" s="200" t="s">
        <v>1</v>
      </c>
      <c r="F238" s="201" t="s">
        <v>397</v>
      </c>
      <c r="G238" s="199"/>
      <c r="H238" s="202">
        <v>57</v>
      </c>
      <c r="I238" s="203"/>
      <c r="J238" s="199"/>
      <c r="K238" s="199"/>
      <c r="L238" s="204"/>
      <c r="M238" s="205"/>
      <c r="N238" s="206"/>
      <c r="O238" s="206"/>
      <c r="P238" s="206"/>
      <c r="Q238" s="206"/>
      <c r="R238" s="206"/>
      <c r="S238" s="206"/>
      <c r="T238" s="207"/>
      <c r="AT238" s="208" t="s">
        <v>155</v>
      </c>
      <c r="AU238" s="208" t="s">
        <v>78</v>
      </c>
      <c r="AV238" s="12" t="s">
        <v>78</v>
      </c>
      <c r="AW238" s="12" t="s">
        <v>31</v>
      </c>
      <c r="AX238" s="12" t="s">
        <v>75</v>
      </c>
      <c r="AY238" s="208" t="s">
        <v>146</v>
      </c>
    </row>
    <row r="239" spans="2:65" s="1" customFormat="1" ht="16.5" customHeight="1">
      <c r="B239" s="33"/>
      <c r="C239" s="231" t="s">
        <v>398</v>
      </c>
      <c r="D239" s="231" t="s">
        <v>285</v>
      </c>
      <c r="E239" s="232" t="s">
        <v>399</v>
      </c>
      <c r="F239" s="233" t="s">
        <v>400</v>
      </c>
      <c r="G239" s="234" t="s">
        <v>323</v>
      </c>
      <c r="H239" s="235">
        <v>57.854999999999997</v>
      </c>
      <c r="I239" s="236"/>
      <c r="J239" s="237">
        <f>ROUND(I239*H239,2)</f>
        <v>0</v>
      </c>
      <c r="K239" s="233" t="s">
        <v>1</v>
      </c>
      <c r="L239" s="238"/>
      <c r="M239" s="239" t="s">
        <v>1</v>
      </c>
      <c r="N239" s="240" t="s">
        <v>39</v>
      </c>
      <c r="O239" s="59"/>
      <c r="P239" s="184">
        <f>O239*H239</f>
        <v>0</v>
      </c>
      <c r="Q239" s="184">
        <v>3.8999999999999999E-4</v>
      </c>
      <c r="R239" s="184">
        <f>Q239*H239</f>
        <v>2.2563449999999999E-2</v>
      </c>
      <c r="S239" s="184">
        <v>0</v>
      </c>
      <c r="T239" s="185">
        <f>S239*H239</f>
        <v>0</v>
      </c>
      <c r="AR239" s="16" t="s">
        <v>198</v>
      </c>
      <c r="AT239" s="16" t="s">
        <v>285</v>
      </c>
      <c r="AU239" s="16" t="s">
        <v>78</v>
      </c>
      <c r="AY239" s="16" t="s">
        <v>146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0</v>
      </c>
      <c r="BH239" s="186">
        <f>IF(N239="sníž. přenesená",J239,0)</f>
        <v>0</v>
      </c>
      <c r="BI239" s="186">
        <f>IF(N239="nulová",J239,0)</f>
        <v>0</v>
      </c>
      <c r="BJ239" s="16" t="s">
        <v>75</v>
      </c>
      <c r="BK239" s="186">
        <f>ROUND(I239*H239,2)</f>
        <v>0</v>
      </c>
      <c r="BL239" s="16" t="s">
        <v>153</v>
      </c>
      <c r="BM239" s="16" t="s">
        <v>401</v>
      </c>
    </row>
    <row r="240" spans="2:65" s="11" customFormat="1" ht="11.25">
      <c r="B240" s="187"/>
      <c r="C240" s="188"/>
      <c r="D240" s="189" t="s">
        <v>155</v>
      </c>
      <c r="E240" s="190" t="s">
        <v>1</v>
      </c>
      <c r="F240" s="191" t="s">
        <v>372</v>
      </c>
      <c r="G240" s="188"/>
      <c r="H240" s="190" t="s">
        <v>1</v>
      </c>
      <c r="I240" s="192"/>
      <c r="J240" s="188"/>
      <c r="K240" s="188"/>
      <c r="L240" s="193"/>
      <c r="M240" s="194"/>
      <c r="N240" s="195"/>
      <c r="O240" s="195"/>
      <c r="P240" s="195"/>
      <c r="Q240" s="195"/>
      <c r="R240" s="195"/>
      <c r="S240" s="195"/>
      <c r="T240" s="196"/>
      <c r="AT240" s="197" t="s">
        <v>155</v>
      </c>
      <c r="AU240" s="197" t="s">
        <v>78</v>
      </c>
      <c r="AV240" s="11" t="s">
        <v>75</v>
      </c>
      <c r="AW240" s="11" t="s">
        <v>31</v>
      </c>
      <c r="AX240" s="11" t="s">
        <v>68</v>
      </c>
      <c r="AY240" s="197" t="s">
        <v>146</v>
      </c>
    </row>
    <row r="241" spans="2:65" s="12" customFormat="1" ht="11.25">
      <c r="B241" s="198"/>
      <c r="C241" s="199"/>
      <c r="D241" s="189" t="s">
        <v>155</v>
      </c>
      <c r="E241" s="200" t="s">
        <v>1</v>
      </c>
      <c r="F241" s="201" t="s">
        <v>402</v>
      </c>
      <c r="G241" s="199"/>
      <c r="H241" s="202">
        <v>57.854999999999997</v>
      </c>
      <c r="I241" s="203"/>
      <c r="J241" s="199"/>
      <c r="K241" s="199"/>
      <c r="L241" s="204"/>
      <c r="M241" s="205"/>
      <c r="N241" s="206"/>
      <c r="O241" s="206"/>
      <c r="P241" s="206"/>
      <c r="Q241" s="206"/>
      <c r="R241" s="206"/>
      <c r="S241" s="206"/>
      <c r="T241" s="207"/>
      <c r="AT241" s="208" t="s">
        <v>155</v>
      </c>
      <c r="AU241" s="208" t="s">
        <v>78</v>
      </c>
      <c r="AV241" s="12" t="s">
        <v>78</v>
      </c>
      <c r="AW241" s="12" t="s">
        <v>31</v>
      </c>
      <c r="AX241" s="12" t="s">
        <v>75</v>
      </c>
      <c r="AY241" s="208" t="s">
        <v>146</v>
      </c>
    </row>
    <row r="242" spans="2:65" s="1" customFormat="1" ht="16.5" customHeight="1">
      <c r="B242" s="33"/>
      <c r="C242" s="175" t="s">
        <v>403</v>
      </c>
      <c r="D242" s="175" t="s">
        <v>148</v>
      </c>
      <c r="E242" s="176" t="s">
        <v>404</v>
      </c>
      <c r="F242" s="177" t="s">
        <v>405</v>
      </c>
      <c r="G242" s="178" t="s">
        <v>323</v>
      </c>
      <c r="H242" s="179">
        <v>2</v>
      </c>
      <c r="I242" s="180"/>
      <c r="J242" s="181">
        <f>ROUND(I242*H242,2)</f>
        <v>0</v>
      </c>
      <c r="K242" s="177" t="s">
        <v>1</v>
      </c>
      <c r="L242" s="37"/>
      <c r="M242" s="182" t="s">
        <v>1</v>
      </c>
      <c r="N242" s="183" t="s">
        <v>39</v>
      </c>
      <c r="O242" s="59"/>
      <c r="P242" s="184">
        <f>O242*H242</f>
        <v>0</v>
      </c>
      <c r="Q242" s="184">
        <v>0</v>
      </c>
      <c r="R242" s="184">
        <f>Q242*H242</f>
        <v>0</v>
      </c>
      <c r="S242" s="184">
        <v>0</v>
      </c>
      <c r="T242" s="185">
        <f>S242*H242</f>
        <v>0</v>
      </c>
      <c r="AR242" s="16" t="s">
        <v>153</v>
      </c>
      <c r="AT242" s="16" t="s">
        <v>148</v>
      </c>
      <c r="AU242" s="16" t="s">
        <v>78</v>
      </c>
      <c r="AY242" s="16" t="s">
        <v>146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16" t="s">
        <v>75</v>
      </c>
      <c r="BK242" s="186">
        <f>ROUND(I242*H242,2)</f>
        <v>0</v>
      </c>
      <c r="BL242" s="16" t="s">
        <v>153</v>
      </c>
      <c r="BM242" s="16" t="s">
        <v>406</v>
      </c>
    </row>
    <row r="243" spans="2:65" s="11" customFormat="1" ht="11.25">
      <c r="B243" s="187"/>
      <c r="C243" s="188"/>
      <c r="D243" s="189" t="s">
        <v>155</v>
      </c>
      <c r="E243" s="190" t="s">
        <v>1</v>
      </c>
      <c r="F243" s="191" t="s">
        <v>407</v>
      </c>
      <c r="G243" s="188"/>
      <c r="H243" s="190" t="s">
        <v>1</v>
      </c>
      <c r="I243" s="192"/>
      <c r="J243" s="188"/>
      <c r="K243" s="188"/>
      <c r="L243" s="193"/>
      <c r="M243" s="194"/>
      <c r="N243" s="195"/>
      <c r="O243" s="195"/>
      <c r="P243" s="195"/>
      <c r="Q243" s="195"/>
      <c r="R243" s="195"/>
      <c r="S243" s="195"/>
      <c r="T243" s="196"/>
      <c r="AT243" s="197" t="s">
        <v>155</v>
      </c>
      <c r="AU243" s="197" t="s">
        <v>78</v>
      </c>
      <c r="AV243" s="11" t="s">
        <v>75</v>
      </c>
      <c r="AW243" s="11" t="s">
        <v>31</v>
      </c>
      <c r="AX243" s="11" t="s">
        <v>68</v>
      </c>
      <c r="AY243" s="197" t="s">
        <v>146</v>
      </c>
    </row>
    <row r="244" spans="2:65" s="12" customFormat="1" ht="11.25">
      <c r="B244" s="198"/>
      <c r="C244" s="199"/>
      <c r="D244" s="189" t="s">
        <v>155</v>
      </c>
      <c r="E244" s="200" t="s">
        <v>1</v>
      </c>
      <c r="F244" s="201" t="s">
        <v>78</v>
      </c>
      <c r="G244" s="199"/>
      <c r="H244" s="202">
        <v>2</v>
      </c>
      <c r="I244" s="203"/>
      <c r="J244" s="199"/>
      <c r="K244" s="199"/>
      <c r="L244" s="204"/>
      <c r="M244" s="205"/>
      <c r="N244" s="206"/>
      <c r="O244" s="206"/>
      <c r="P244" s="206"/>
      <c r="Q244" s="206"/>
      <c r="R244" s="206"/>
      <c r="S244" s="206"/>
      <c r="T244" s="207"/>
      <c r="AT244" s="208" t="s">
        <v>155</v>
      </c>
      <c r="AU244" s="208" t="s">
        <v>78</v>
      </c>
      <c r="AV244" s="12" t="s">
        <v>78</v>
      </c>
      <c r="AW244" s="12" t="s">
        <v>31</v>
      </c>
      <c r="AX244" s="12" t="s">
        <v>75</v>
      </c>
      <c r="AY244" s="208" t="s">
        <v>146</v>
      </c>
    </row>
    <row r="245" spans="2:65" s="1" customFormat="1" ht="16.5" customHeight="1">
      <c r="B245" s="33"/>
      <c r="C245" s="231" t="s">
        <v>408</v>
      </c>
      <c r="D245" s="231" t="s">
        <v>285</v>
      </c>
      <c r="E245" s="232" t="s">
        <v>409</v>
      </c>
      <c r="F245" s="233" t="s">
        <v>410</v>
      </c>
      <c r="G245" s="234" t="s">
        <v>323</v>
      </c>
      <c r="H245" s="235">
        <v>2.0299999999999998</v>
      </c>
      <c r="I245" s="236"/>
      <c r="J245" s="237">
        <f>ROUND(I245*H245,2)</f>
        <v>0</v>
      </c>
      <c r="K245" s="233" t="s">
        <v>152</v>
      </c>
      <c r="L245" s="238"/>
      <c r="M245" s="239" t="s">
        <v>1</v>
      </c>
      <c r="N245" s="240" t="s">
        <v>39</v>
      </c>
      <c r="O245" s="59"/>
      <c r="P245" s="184">
        <f>O245*H245</f>
        <v>0</v>
      </c>
      <c r="Q245" s="184">
        <v>4.8000000000000001E-4</v>
      </c>
      <c r="R245" s="184">
        <f>Q245*H245</f>
        <v>9.7439999999999994E-4</v>
      </c>
      <c r="S245" s="184">
        <v>0</v>
      </c>
      <c r="T245" s="185">
        <f>S245*H245</f>
        <v>0</v>
      </c>
      <c r="AR245" s="16" t="s">
        <v>198</v>
      </c>
      <c r="AT245" s="16" t="s">
        <v>285</v>
      </c>
      <c r="AU245" s="16" t="s">
        <v>78</v>
      </c>
      <c r="AY245" s="16" t="s">
        <v>146</v>
      </c>
      <c r="BE245" s="186">
        <f>IF(N245="základní",J245,0)</f>
        <v>0</v>
      </c>
      <c r="BF245" s="186">
        <f>IF(N245="snížená",J245,0)</f>
        <v>0</v>
      </c>
      <c r="BG245" s="186">
        <f>IF(N245="zákl. přenesená",J245,0)</f>
        <v>0</v>
      </c>
      <c r="BH245" s="186">
        <f>IF(N245="sníž. přenesená",J245,0)</f>
        <v>0</v>
      </c>
      <c r="BI245" s="186">
        <f>IF(N245="nulová",J245,0)</f>
        <v>0</v>
      </c>
      <c r="BJ245" s="16" t="s">
        <v>75</v>
      </c>
      <c r="BK245" s="186">
        <f>ROUND(I245*H245,2)</f>
        <v>0</v>
      </c>
      <c r="BL245" s="16" t="s">
        <v>153</v>
      </c>
      <c r="BM245" s="16" t="s">
        <v>411</v>
      </c>
    </row>
    <row r="246" spans="2:65" s="11" customFormat="1" ht="11.25">
      <c r="B246" s="187"/>
      <c r="C246" s="188"/>
      <c r="D246" s="189" t="s">
        <v>155</v>
      </c>
      <c r="E246" s="190" t="s">
        <v>1</v>
      </c>
      <c r="F246" s="191" t="s">
        <v>407</v>
      </c>
      <c r="G246" s="188"/>
      <c r="H246" s="190" t="s">
        <v>1</v>
      </c>
      <c r="I246" s="192"/>
      <c r="J246" s="188"/>
      <c r="K246" s="188"/>
      <c r="L246" s="193"/>
      <c r="M246" s="194"/>
      <c r="N246" s="195"/>
      <c r="O246" s="195"/>
      <c r="P246" s="195"/>
      <c r="Q246" s="195"/>
      <c r="R246" s="195"/>
      <c r="S246" s="195"/>
      <c r="T246" s="196"/>
      <c r="AT246" s="197" t="s">
        <v>155</v>
      </c>
      <c r="AU246" s="197" t="s">
        <v>78</v>
      </c>
      <c r="AV246" s="11" t="s">
        <v>75</v>
      </c>
      <c r="AW246" s="11" t="s">
        <v>31</v>
      </c>
      <c r="AX246" s="11" t="s">
        <v>68</v>
      </c>
      <c r="AY246" s="197" t="s">
        <v>146</v>
      </c>
    </row>
    <row r="247" spans="2:65" s="12" customFormat="1" ht="11.25">
      <c r="B247" s="198"/>
      <c r="C247" s="199"/>
      <c r="D247" s="189" t="s">
        <v>155</v>
      </c>
      <c r="E247" s="200" t="s">
        <v>1</v>
      </c>
      <c r="F247" s="201" t="s">
        <v>412</v>
      </c>
      <c r="G247" s="199"/>
      <c r="H247" s="202">
        <v>2.0299999999999998</v>
      </c>
      <c r="I247" s="203"/>
      <c r="J247" s="199"/>
      <c r="K247" s="199"/>
      <c r="L247" s="204"/>
      <c r="M247" s="205"/>
      <c r="N247" s="206"/>
      <c r="O247" s="206"/>
      <c r="P247" s="206"/>
      <c r="Q247" s="206"/>
      <c r="R247" s="206"/>
      <c r="S247" s="206"/>
      <c r="T247" s="207"/>
      <c r="AT247" s="208" t="s">
        <v>155</v>
      </c>
      <c r="AU247" s="208" t="s">
        <v>78</v>
      </c>
      <c r="AV247" s="12" t="s">
        <v>78</v>
      </c>
      <c r="AW247" s="12" t="s">
        <v>31</v>
      </c>
      <c r="AX247" s="12" t="s">
        <v>75</v>
      </c>
      <c r="AY247" s="208" t="s">
        <v>146</v>
      </c>
    </row>
    <row r="248" spans="2:65" s="1" customFormat="1" ht="16.5" customHeight="1">
      <c r="B248" s="33"/>
      <c r="C248" s="231" t="s">
        <v>413</v>
      </c>
      <c r="D248" s="231" t="s">
        <v>285</v>
      </c>
      <c r="E248" s="232" t="s">
        <v>414</v>
      </c>
      <c r="F248" s="233" t="s">
        <v>415</v>
      </c>
      <c r="G248" s="234" t="s">
        <v>323</v>
      </c>
      <c r="H248" s="235">
        <v>2.0299999999999998</v>
      </c>
      <c r="I248" s="236"/>
      <c r="J248" s="237">
        <f>ROUND(I248*H248,2)</f>
        <v>0</v>
      </c>
      <c r="K248" s="233" t="s">
        <v>152</v>
      </c>
      <c r="L248" s="238"/>
      <c r="M248" s="239" t="s">
        <v>1</v>
      </c>
      <c r="N248" s="240" t="s">
        <v>39</v>
      </c>
      <c r="O248" s="59"/>
      <c r="P248" s="184">
        <f>O248*H248</f>
        <v>0</v>
      </c>
      <c r="Q248" s="184">
        <v>3.5999999999999999E-3</v>
      </c>
      <c r="R248" s="184">
        <f>Q248*H248</f>
        <v>7.3079999999999994E-3</v>
      </c>
      <c r="S248" s="184">
        <v>0</v>
      </c>
      <c r="T248" s="185">
        <f>S248*H248</f>
        <v>0</v>
      </c>
      <c r="AR248" s="16" t="s">
        <v>198</v>
      </c>
      <c r="AT248" s="16" t="s">
        <v>285</v>
      </c>
      <c r="AU248" s="16" t="s">
        <v>78</v>
      </c>
      <c r="AY248" s="16" t="s">
        <v>146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6" t="s">
        <v>75</v>
      </c>
      <c r="BK248" s="186">
        <f>ROUND(I248*H248,2)</f>
        <v>0</v>
      </c>
      <c r="BL248" s="16" t="s">
        <v>153</v>
      </c>
      <c r="BM248" s="16" t="s">
        <v>416</v>
      </c>
    </row>
    <row r="249" spans="2:65" s="11" customFormat="1" ht="11.25">
      <c r="B249" s="187"/>
      <c r="C249" s="188"/>
      <c r="D249" s="189" t="s">
        <v>155</v>
      </c>
      <c r="E249" s="190" t="s">
        <v>1</v>
      </c>
      <c r="F249" s="191" t="s">
        <v>372</v>
      </c>
      <c r="G249" s="188"/>
      <c r="H249" s="190" t="s">
        <v>1</v>
      </c>
      <c r="I249" s="192"/>
      <c r="J249" s="188"/>
      <c r="K249" s="188"/>
      <c r="L249" s="193"/>
      <c r="M249" s="194"/>
      <c r="N249" s="195"/>
      <c r="O249" s="195"/>
      <c r="P249" s="195"/>
      <c r="Q249" s="195"/>
      <c r="R249" s="195"/>
      <c r="S249" s="195"/>
      <c r="T249" s="196"/>
      <c r="AT249" s="197" t="s">
        <v>155</v>
      </c>
      <c r="AU249" s="197" t="s">
        <v>78</v>
      </c>
      <c r="AV249" s="11" t="s">
        <v>75</v>
      </c>
      <c r="AW249" s="11" t="s">
        <v>31</v>
      </c>
      <c r="AX249" s="11" t="s">
        <v>68</v>
      </c>
      <c r="AY249" s="197" t="s">
        <v>146</v>
      </c>
    </row>
    <row r="250" spans="2:65" s="12" customFormat="1" ht="11.25">
      <c r="B250" s="198"/>
      <c r="C250" s="199"/>
      <c r="D250" s="189" t="s">
        <v>155</v>
      </c>
      <c r="E250" s="200" t="s">
        <v>1</v>
      </c>
      <c r="F250" s="201" t="s">
        <v>412</v>
      </c>
      <c r="G250" s="199"/>
      <c r="H250" s="202">
        <v>2.0299999999999998</v>
      </c>
      <c r="I250" s="203"/>
      <c r="J250" s="199"/>
      <c r="K250" s="199"/>
      <c r="L250" s="204"/>
      <c r="M250" s="205"/>
      <c r="N250" s="206"/>
      <c r="O250" s="206"/>
      <c r="P250" s="206"/>
      <c r="Q250" s="206"/>
      <c r="R250" s="206"/>
      <c r="S250" s="206"/>
      <c r="T250" s="207"/>
      <c r="AT250" s="208" t="s">
        <v>155</v>
      </c>
      <c r="AU250" s="208" t="s">
        <v>78</v>
      </c>
      <c r="AV250" s="12" t="s">
        <v>78</v>
      </c>
      <c r="AW250" s="12" t="s">
        <v>31</v>
      </c>
      <c r="AX250" s="12" t="s">
        <v>75</v>
      </c>
      <c r="AY250" s="208" t="s">
        <v>146</v>
      </c>
    </row>
    <row r="251" spans="2:65" s="1" customFormat="1" ht="16.5" customHeight="1">
      <c r="B251" s="33"/>
      <c r="C251" s="175" t="s">
        <v>417</v>
      </c>
      <c r="D251" s="175" t="s">
        <v>148</v>
      </c>
      <c r="E251" s="176" t="s">
        <v>418</v>
      </c>
      <c r="F251" s="177" t="s">
        <v>419</v>
      </c>
      <c r="G251" s="178" t="s">
        <v>323</v>
      </c>
      <c r="H251" s="179">
        <v>2</v>
      </c>
      <c r="I251" s="180"/>
      <c r="J251" s="181">
        <f>ROUND(I251*H251,2)</f>
        <v>0</v>
      </c>
      <c r="K251" s="177" t="s">
        <v>152</v>
      </c>
      <c r="L251" s="37"/>
      <c r="M251" s="182" t="s">
        <v>1</v>
      </c>
      <c r="N251" s="183" t="s">
        <v>39</v>
      </c>
      <c r="O251" s="59"/>
      <c r="P251" s="184">
        <f>O251*H251</f>
        <v>0</v>
      </c>
      <c r="Q251" s="184">
        <v>1.6199999999999999E-3</v>
      </c>
      <c r="R251" s="184">
        <f>Q251*H251</f>
        <v>3.2399999999999998E-3</v>
      </c>
      <c r="S251" s="184">
        <v>0</v>
      </c>
      <c r="T251" s="185">
        <f>S251*H251</f>
        <v>0</v>
      </c>
      <c r="AR251" s="16" t="s">
        <v>153</v>
      </c>
      <c r="AT251" s="16" t="s">
        <v>148</v>
      </c>
      <c r="AU251" s="16" t="s">
        <v>78</v>
      </c>
      <c r="AY251" s="16" t="s">
        <v>146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16" t="s">
        <v>75</v>
      </c>
      <c r="BK251" s="186">
        <f>ROUND(I251*H251,2)</f>
        <v>0</v>
      </c>
      <c r="BL251" s="16" t="s">
        <v>153</v>
      </c>
      <c r="BM251" s="16" t="s">
        <v>420</v>
      </c>
    </row>
    <row r="252" spans="2:65" s="11" customFormat="1" ht="11.25">
      <c r="B252" s="187"/>
      <c r="C252" s="188"/>
      <c r="D252" s="189" t="s">
        <v>155</v>
      </c>
      <c r="E252" s="190" t="s">
        <v>1</v>
      </c>
      <c r="F252" s="191" t="s">
        <v>407</v>
      </c>
      <c r="G252" s="188"/>
      <c r="H252" s="190" t="s">
        <v>1</v>
      </c>
      <c r="I252" s="192"/>
      <c r="J252" s="188"/>
      <c r="K252" s="188"/>
      <c r="L252" s="193"/>
      <c r="M252" s="194"/>
      <c r="N252" s="195"/>
      <c r="O252" s="195"/>
      <c r="P252" s="195"/>
      <c r="Q252" s="195"/>
      <c r="R252" s="195"/>
      <c r="S252" s="195"/>
      <c r="T252" s="196"/>
      <c r="AT252" s="197" t="s">
        <v>155</v>
      </c>
      <c r="AU252" s="197" t="s">
        <v>78</v>
      </c>
      <c r="AV252" s="11" t="s">
        <v>75</v>
      </c>
      <c r="AW252" s="11" t="s">
        <v>31</v>
      </c>
      <c r="AX252" s="11" t="s">
        <v>68</v>
      </c>
      <c r="AY252" s="197" t="s">
        <v>146</v>
      </c>
    </row>
    <row r="253" spans="2:65" s="12" customFormat="1" ht="11.25">
      <c r="B253" s="198"/>
      <c r="C253" s="199"/>
      <c r="D253" s="189" t="s">
        <v>155</v>
      </c>
      <c r="E253" s="200" t="s">
        <v>1</v>
      </c>
      <c r="F253" s="201" t="s">
        <v>78</v>
      </c>
      <c r="G253" s="199"/>
      <c r="H253" s="202">
        <v>2</v>
      </c>
      <c r="I253" s="203"/>
      <c r="J253" s="199"/>
      <c r="K253" s="199"/>
      <c r="L253" s="204"/>
      <c r="M253" s="205"/>
      <c r="N253" s="206"/>
      <c r="O253" s="206"/>
      <c r="P253" s="206"/>
      <c r="Q253" s="206"/>
      <c r="R253" s="206"/>
      <c r="S253" s="206"/>
      <c r="T253" s="207"/>
      <c r="AT253" s="208" t="s">
        <v>155</v>
      </c>
      <c r="AU253" s="208" t="s">
        <v>78</v>
      </c>
      <c r="AV253" s="12" t="s">
        <v>78</v>
      </c>
      <c r="AW253" s="12" t="s">
        <v>31</v>
      </c>
      <c r="AX253" s="12" t="s">
        <v>75</v>
      </c>
      <c r="AY253" s="208" t="s">
        <v>146</v>
      </c>
    </row>
    <row r="254" spans="2:65" s="1" customFormat="1" ht="16.5" customHeight="1">
      <c r="B254" s="33"/>
      <c r="C254" s="231" t="s">
        <v>421</v>
      </c>
      <c r="D254" s="231" t="s">
        <v>285</v>
      </c>
      <c r="E254" s="232" t="s">
        <v>422</v>
      </c>
      <c r="F254" s="233" t="s">
        <v>423</v>
      </c>
      <c r="G254" s="234" t="s">
        <v>323</v>
      </c>
      <c r="H254" s="235">
        <v>2.02</v>
      </c>
      <c r="I254" s="236"/>
      <c r="J254" s="237">
        <f>ROUND(I254*H254,2)</f>
        <v>0</v>
      </c>
      <c r="K254" s="233" t="s">
        <v>1</v>
      </c>
      <c r="L254" s="238"/>
      <c r="M254" s="239" t="s">
        <v>1</v>
      </c>
      <c r="N254" s="240" t="s">
        <v>39</v>
      </c>
      <c r="O254" s="59"/>
      <c r="P254" s="184">
        <f>O254*H254</f>
        <v>0</v>
      </c>
      <c r="Q254" s="184">
        <v>2.1000000000000001E-2</v>
      </c>
      <c r="R254" s="184">
        <f>Q254*H254</f>
        <v>4.2420000000000006E-2</v>
      </c>
      <c r="S254" s="184">
        <v>0</v>
      </c>
      <c r="T254" s="185">
        <f>S254*H254</f>
        <v>0</v>
      </c>
      <c r="AR254" s="16" t="s">
        <v>198</v>
      </c>
      <c r="AT254" s="16" t="s">
        <v>285</v>
      </c>
      <c r="AU254" s="16" t="s">
        <v>78</v>
      </c>
      <c r="AY254" s="16" t="s">
        <v>146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6" t="s">
        <v>75</v>
      </c>
      <c r="BK254" s="186">
        <f>ROUND(I254*H254,2)</f>
        <v>0</v>
      </c>
      <c r="BL254" s="16" t="s">
        <v>153</v>
      </c>
      <c r="BM254" s="16" t="s">
        <v>424</v>
      </c>
    </row>
    <row r="255" spans="2:65" s="11" customFormat="1" ht="11.25">
      <c r="B255" s="187"/>
      <c r="C255" s="188"/>
      <c r="D255" s="189" t="s">
        <v>155</v>
      </c>
      <c r="E255" s="190" t="s">
        <v>1</v>
      </c>
      <c r="F255" s="191" t="s">
        <v>372</v>
      </c>
      <c r="G255" s="188"/>
      <c r="H255" s="190" t="s">
        <v>1</v>
      </c>
      <c r="I255" s="192"/>
      <c r="J255" s="188"/>
      <c r="K255" s="188"/>
      <c r="L255" s="193"/>
      <c r="M255" s="194"/>
      <c r="N255" s="195"/>
      <c r="O255" s="195"/>
      <c r="P255" s="195"/>
      <c r="Q255" s="195"/>
      <c r="R255" s="195"/>
      <c r="S255" s="195"/>
      <c r="T255" s="196"/>
      <c r="AT255" s="197" t="s">
        <v>155</v>
      </c>
      <c r="AU255" s="197" t="s">
        <v>78</v>
      </c>
      <c r="AV255" s="11" t="s">
        <v>75</v>
      </c>
      <c r="AW255" s="11" t="s">
        <v>31</v>
      </c>
      <c r="AX255" s="11" t="s">
        <v>68</v>
      </c>
      <c r="AY255" s="197" t="s">
        <v>146</v>
      </c>
    </row>
    <row r="256" spans="2:65" s="12" customFormat="1" ht="11.25">
      <c r="B256" s="198"/>
      <c r="C256" s="199"/>
      <c r="D256" s="189" t="s">
        <v>155</v>
      </c>
      <c r="E256" s="200" t="s">
        <v>1</v>
      </c>
      <c r="F256" s="201" t="s">
        <v>425</v>
      </c>
      <c r="G256" s="199"/>
      <c r="H256" s="202">
        <v>2.02</v>
      </c>
      <c r="I256" s="203"/>
      <c r="J256" s="199"/>
      <c r="K256" s="199"/>
      <c r="L256" s="204"/>
      <c r="M256" s="205"/>
      <c r="N256" s="206"/>
      <c r="O256" s="206"/>
      <c r="P256" s="206"/>
      <c r="Q256" s="206"/>
      <c r="R256" s="206"/>
      <c r="S256" s="206"/>
      <c r="T256" s="207"/>
      <c r="AT256" s="208" t="s">
        <v>155</v>
      </c>
      <c r="AU256" s="208" t="s">
        <v>78</v>
      </c>
      <c r="AV256" s="12" t="s">
        <v>78</v>
      </c>
      <c r="AW256" s="12" t="s">
        <v>31</v>
      </c>
      <c r="AX256" s="12" t="s">
        <v>75</v>
      </c>
      <c r="AY256" s="208" t="s">
        <v>146</v>
      </c>
    </row>
    <row r="257" spans="2:65" s="1" customFormat="1" ht="16.5" customHeight="1">
      <c r="B257" s="33"/>
      <c r="C257" s="231" t="s">
        <v>426</v>
      </c>
      <c r="D257" s="231" t="s">
        <v>285</v>
      </c>
      <c r="E257" s="232" t="s">
        <v>427</v>
      </c>
      <c r="F257" s="233" t="s">
        <v>428</v>
      </c>
      <c r="G257" s="234" t="s">
        <v>323</v>
      </c>
      <c r="H257" s="235">
        <v>2</v>
      </c>
      <c r="I257" s="236"/>
      <c r="J257" s="237">
        <f>ROUND(I257*H257,2)</f>
        <v>0</v>
      </c>
      <c r="K257" s="233" t="s">
        <v>1</v>
      </c>
      <c r="L257" s="238"/>
      <c r="M257" s="239" t="s">
        <v>1</v>
      </c>
      <c r="N257" s="240" t="s">
        <v>39</v>
      </c>
      <c r="O257" s="59"/>
      <c r="P257" s="184">
        <f>O257*H257</f>
        <v>0</v>
      </c>
      <c r="Q257" s="184">
        <v>0</v>
      </c>
      <c r="R257" s="184">
        <f>Q257*H257</f>
        <v>0</v>
      </c>
      <c r="S257" s="184">
        <v>0</v>
      </c>
      <c r="T257" s="185">
        <f>S257*H257</f>
        <v>0</v>
      </c>
      <c r="AR257" s="16" t="s">
        <v>198</v>
      </c>
      <c r="AT257" s="16" t="s">
        <v>285</v>
      </c>
      <c r="AU257" s="16" t="s">
        <v>78</v>
      </c>
      <c r="AY257" s="16" t="s">
        <v>146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16" t="s">
        <v>75</v>
      </c>
      <c r="BK257" s="186">
        <f>ROUND(I257*H257,2)</f>
        <v>0</v>
      </c>
      <c r="BL257" s="16" t="s">
        <v>153</v>
      </c>
      <c r="BM257" s="16" t="s">
        <v>429</v>
      </c>
    </row>
    <row r="258" spans="2:65" s="11" customFormat="1" ht="11.25">
      <c r="B258" s="187"/>
      <c r="C258" s="188"/>
      <c r="D258" s="189" t="s">
        <v>155</v>
      </c>
      <c r="E258" s="190" t="s">
        <v>1</v>
      </c>
      <c r="F258" s="191" t="s">
        <v>372</v>
      </c>
      <c r="G258" s="188"/>
      <c r="H258" s="190" t="s">
        <v>1</v>
      </c>
      <c r="I258" s="192"/>
      <c r="J258" s="188"/>
      <c r="K258" s="188"/>
      <c r="L258" s="193"/>
      <c r="M258" s="194"/>
      <c r="N258" s="195"/>
      <c r="O258" s="195"/>
      <c r="P258" s="195"/>
      <c r="Q258" s="195"/>
      <c r="R258" s="195"/>
      <c r="S258" s="195"/>
      <c r="T258" s="196"/>
      <c r="AT258" s="197" t="s">
        <v>155</v>
      </c>
      <c r="AU258" s="197" t="s">
        <v>78</v>
      </c>
      <c r="AV258" s="11" t="s">
        <v>75</v>
      </c>
      <c r="AW258" s="11" t="s">
        <v>31</v>
      </c>
      <c r="AX258" s="11" t="s">
        <v>68</v>
      </c>
      <c r="AY258" s="197" t="s">
        <v>146</v>
      </c>
    </row>
    <row r="259" spans="2:65" s="12" customFormat="1" ht="11.25">
      <c r="B259" s="198"/>
      <c r="C259" s="199"/>
      <c r="D259" s="189" t="s">
        <v>155</v>
      </c>
      <c r="E259" s="200" t="s">
        <v>1</v>
      </c>
      <c r="F259" s="201" t="s">
        <v>78</v>
      </c>
      <c r="G259" s="199"/>
      <c r="H259" s="202">
        <v>2</v>
      </c>
      <c r="I259" s="203"/>
      <c r="J259" s="199"/>
      <c r="K259" s="199"/>
      <c r="L259" s="204"/>
      <c r="M259" s="205"/>
      <c r="N259" s="206"/>
      <c r="O259" s="206"/>
      <c r="P259" s="206"/>
      <c r="Q259" s="206"/>
      <c r="R259" s="206"/>
      <c r="S259" s="206"/>
      <c r="T259" s="207"/>
      <c r="AT259" s="208" t="s">
        <v>155</v>
      </c>
      <c r="AU259" s="208" t="s">
        <v>78</v>
      </c>
      <c r="AV259" s="12" t="s">
        <v>78</v>
      </c>
      <c r="AW259" s="12" t="s">
        <v>31</v>
      </c>
      <c r="AX259" s="12" t="s">
        <v>75</v>
      </c>
      <c r="AY259" s="208" t="s">
        <v>146</v>
      </c>
    </row>
    <row r="260" spans="2:65" s="1" customFormat="1" ht="16.5" customHeight="1">
      <c r="B260" s="33"/>
      <c r="C260" s="175" t="s">
        <v>430</v>
      </c>
      <c r="D260" s="175" t="s">
        <v>148</v>
      </c>
      <c r="E260" s="176" t="s">
        <v>431</v>
      </c>
      <c r="F260" s="177" t="s">
        <v>432</v>
      </c>
      <c r="G260" s="178" t="s">
        <v>323</v>
      </c>
      <c r="H260" s="179">
        <v>2</v>
      </c>
      <c r="I260" s="180"/>
      <c r="J260" s="181">
        <f>ROUND(I260*H260,2)</f>
        <v>0</v>
      </c>
      <c r="K260" s="177" t="s">
        <v>152</v>
      </c>
      <c r="L260" s="37"/>
      <c r="M260" s="182" t="s">
        <v>1</v>
      </c>
      <c r="N260" s="183" t="s">
        <v>39</v>
      </c>
      <c r="O260" s="59"/>
      <c r="P260" s="184">
        <f>O260*H260</f>
        <v>0</v>
      </c>
      <c r="Q260" s="184">
        <v>9.1800000000000007E-3</v>
      </c>
      <c r="R260" s="184">
        <f>Q260*H260</f>
        <v>1.8360000000000001E-2</v>
      </c>
      <c r="S260" s="184">
        <v>0</v>
      </c>
      <c r="T260" s="185">
        <f>S260*H260</f>
        <v>0</v>
      </c>
      <c r="AR260" s="16" t="s">
        <v>153</v>
      </c>
      <c r="AT260" s="16" t="s">
        <v>148</v>
      </c>
      <c r="AU260" s="16" t="s">
        <v>78</v>
      </c>
      <c r="AY260" s="16" t="s">
        <v>146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16" t="s">
        <v>75</v>
      </c>
      <c r="BK260" s="186">
        <f>ROUND(I260*H260,2)</f>
        <v>0</v>
      </c>
      <c r="BL260" s="16" t="s">
        <v>153</v>
      </c>
      <c r="BM260" s="16" t="s">
        <v>433</v>
      </c>
    </row>
    <row r="261" spans="2:65" s="11" customFormat="1" ht="11.25">
      <c r="B261" s="187"/>
      <c r="C261" s="188"/>
      <c r="D261" s="189" t="s">
        <v>155</v>
      </c>
      <c r="E261" s="190" t="s">
        <v>1</v>
      </c>
      <c r="F261" s="191" t="s">
        <v>372</v>
      </c>
      <c r="G261" s="188"/>
      <c r="H261" s="190" t="s">
        <v>1</v>
      </c>
      <c r="I261" s="192"/>
      <c r="J261" s="188"/>
      <c r="K261" s="188"/>
      <c r="L261" s="193"/>
      <c r="M261" s="194"/>
      <c r="N261" s="195"/>
      <c r="O261" s="195"/>
      <c r="P261" s="195"/>
      <c r="Q261" s="195"/>
      <c r="R261" s="195"/>
      <c r="S261" s="195"/>
      <c r="T261" s="196"/>
      <c r="AT261" s="197" t="s">
        <v>155</v>
      </c>
      <c r="AU261" s="197" t="s">
        <v>78</v>
      </c>
      <c r="AV261" s="11" t="s">
        <v>75</v>
      </c>
      <c r="AW261" s="11" t="s">
        <v>31</v>
      </c>
      <c r="AX261" s="11" t="s">
        <v>68</v>
      </c>
      <c r="AY261" s="197" t="s">
        <v>146</v>
      </c>
    </row>
    <row r="262" spans="2:65" s="11" customFormat="1" ht="11.25">
      <c r="B262" s="187"/>
      <c r="C262" s="188"/>
      <c r="D262" s="189" t="s">
        <v>155</v>
      </c>
      <c r="E262" s="190" t="s">
        <v>1</v>
      </c>
      <c r="F262" s="191" t="s">
        <v>434</v>
      </c>
      <c r="G262" s="188"/>
      <c r="H262" s="190" t="s">
        <v>1</v>
      </c>
      <c r="I262" s="192"/>
      <c r="J262" s="188"/>
      <c r="K262" s="188"/>
      <c r="L262" s="193"/>
      <c r="M262" s="194"/>
      <c r="N262" s="195"/>
      <c r="O262" s="195"/>
      <c r="P262" s="195"/>
      <c r="Q262" s="195"/>
      <c r="R262" s="195"/>
      <c r="S262" s="195"/>
      <c r="T262" s="196"/>
      <c r="AT262" s="197" t="s">
        <v>155</v>
      </c>
      <c r="AU262" s="197" t="s">
        <v>78</v>
      </c>
      <c r="AV262" s="11" t="s">
        <v>75</v>
      </c>
      <c r="AW262" s="11" t="s">
        <v>31</v>
      </c>
      <c r="AX262" s="11" t="s">
        <v>68</v>
      </c>
      <c r="AY262" s="197" t="s">
        <v>146</v>
      </c>
    </row>
    <row r="263" spans="2:65" s="12" customFormat="1" ht="11.25">
      <c r="B263" s="198"/>
      <c r="C263" s="199"/>
      <c r="D263" s="189" t="s">
        <v>155</v>
      </c>
      <c r="E263" s="200" t="s">
        <v>1</v>
      </c>
      <c r="F263" s="201" t="s">
        <v>78</v>
      </c>
      <c r="G263" s="199"/>
      <c r="H263" s="202">
        <v>2</v>
      </c>
      <c r="I263" s="203"/>
      <c r="J263" s="199"/>
      <c r="K263" s="199"/>
      <c r="L263" s="204"/>
      <c r="M263" s="205"/>
      <c r="N263" s="206"/>
      <c r="O263" s="206"/>
      <c r="P263" s="206"/>
      <c r="Q263" s="206"/>
      <c r="R263" s="206"/>
      <c r="S263" s="206"/>
      <c r="T263" s="207"/>
      <c r="AT263" s="208" t="s">
        <v>155</v>
      </c>
      <c r="AU263" s="208" t="s">
        <v>78</v>
      </c>
      <c r="AV263" s="12" t="s">
        <v>78</v>
      </c>
      <c r="AW263" s="12" t="s">
        <v>31</v>
      </c>
      <c r="AX263" s="12" t="s">
        <v>75</v>
      </c>
      <c r="AY263" s="208" t="s">
        <v>146</v>
      </c>
    </row>
    <row r="264" spans="2:65" s="1" customFormat="1" ht="16.5" customHeight="1">
      <c r="B264" s="33"/>
      <c r="C264" s="231" t="s">
        <v>435</v>
      </c>
      <c r="D264" s="231" t="s">
        <v>285</v>
      </c>
      <c r="E264" s="232" t="s">
        <v>436</v>
      </c>
      <c r="F264" s="233" t="s">
        <v>437</v>
      </c>
      <c r="G264" s="234" t="s">
        <v>323</v>
      </c>
      <c r="H264" s="235">
        <v>2.02</v>
      </c>
      <c r="I264" s="236"/>
      <c r="J264" s="237">
        <f>ROUND(I264*H264,2)</f>
        <v>0</v>
      </c>
      <c r="K264" s="233" t="s">
        <v>152</v>
      </c>
      <c r="L264" s="238"/>
      <c r="M264" s="239" t="s">
        <v>1</v>
      </c>
      <c r="N264" s="240" t="s">
        <v>39</v>
      </c>
      <c r="O264" s="59"/>
      <c r="P264" s="184">
        <f>O264*H264</f>
        <v>0</v>
      </c>
      <c r="Q264" s="184">
        <v>0.35499999999999998</v>
      </c>
      <c r="R264" s="184">
        <f>Q264*H264</f>
        <v>0.71709999999999996</v>
      </c>
      <c r="S264" s="184">
        <v>0</v>
      </c>
      <c r="T264" s="185">
        <f>S264*H264</f>
        <v>0</v>
      </c>
      <c r="AR264" s="16" t="s">
        <v>198</v>
      </c>
      <c r="AT264" s="16" t="s">
        <v>285</v>
      </c>
      <c r="AU264" s="16" t="s">
        <v>78</v>
      </c>
      <c r="AY264" s="16" t="s">
        <v>146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6" t="s">
        <v>75</v>
      </c>
      <c r="BK264" s="186">
        <f>ROUND(I264*H264,2)</f>
        <v>0</v>
      </c>
      <c r="BL264" s="16" t="s">
        <v>153</v>
      </c>
      <c r="BM264" s="16" t="s">
        <v>438</v>
      </c>
    </row>
    <row r="265" spans="2:65" s="11" customFormat="1" ht="11.25">
      <c r="B265" s="187"/>
      <c r="C265" s="188"/>
      <c r="D265" s="189" t="s">
        <v>155</v>
      </c>
      <c r="E265" s="190" t="s">
        <v>1</v>
      </c>
      <c r="F265" s="191" t="s">
        <v>372</v>
      </c>
      <c r="G265" s="188"/>
      <c r="H265" s="190" t="s">
        <v>1</v>
      </c>
      <c r="I265" s="192"/>
      <c r="J265" s="188"/>
      <c r="K265" s="188"/>
      <c r="L265" s="193"/>
      <c r="M265" s="194"/>
      <c r="N265" s="195"/>
      <c r="O265" s="195"/>
      <c r="P265" s="195"/>
      <c r="Q265" s="195"/>
      <c r="R265" s="195"/>
      <c r="S265" s="195"/>
      <c r="T265" s="196"/>
      <c r="AT265" s="197" t="s">
        <v>155</v>
      </c>
      <c r="AU265" s="197" t="s">
        <v>78</v>
      </c>
      <c r="AV265" s="11" t="s">
        <v>75</v>
      </c>
      <c r="AW265" s="11" t="s">
        <v>31</v>
      </c>
      <c r="AX265" s="11" t="s">
        <v>68</v>
      </c>
      <c r="AY265" s="197" t="s">
        <v>146</v>
      </c>
    </row>
    <row r="266" spans="2:65" s="12" customFormat="1" ht="11.25">
      <c r="B266" s="198"/>
      <c r="C266" s="199"/>
      <c r="D266" s="189" t="s">
        <v>155</v>
      </c>
      <c r="E266" s="200" t="s">
        <v>1</v>
      </c>
      <c r="F266" s="201" t="s">
        <v>425</v>
      </c>
      <c r="G266" s="199"/>
      <c r="H266" s="202">
        <v>2.02</v>
      </c>
      <c r="I266" s="203"/>
      <c r="J266" s="199"/>
      <c r="K266" s="199"/>
      <c r="L266" s="204"/>
      <c r="M266" s="205"/>
      <c r="N266" s="206"/>
      <c r="O266" s="206"/>
      <c r="P266" s="206"/>
      <c r="Q266" s="206"/>
      <c r="R266" s="206"/>
      <c r="S266" s="206"/>
      <c r="T266" s="207"/>
      <c r="AT266" s="208" t="s">
        <v>155</v>
      </c>
      <c r="AU266" s="208" t="s">
        <v>78</v>
      </c>
      <c r="AV266" s="12" t="s">
        <v>78</v>
      </c>
      <c r="AW266" s="12" t="s">
        <v>31</v>
      </c>
      <c r="AX266" s="12" t="s">
        <v>75</v>
      </c>
      <c r="AY266" s="208" t="s">
        <v>146</v>
      </c>
    </row>
    <row r="267" spans="2:65" s="1" customFormat="1" ht="16.5" customHeight="1">
      <c r="B267" s="33"/>
      <c r="C267" s="175" t="s">
        <v>439</v>
      </c>
      <c r="D267" s="175" t="s">
        <v>148</v>
      </c>
      <c r="E267" s="176" t="s">
        <v>440</v>
      </c>
      <c r="F267" s="177" t="s">
        <v>441</v>
      </c>
      <c r="G267" s="178" t="s">
        <v>323</v>
      </c>
      <c r="H267" s="179">
        <v>2</v>
      </c>
      <c r="I267" s="180"/>
      <c r="J267" s="181">
        <f>ROUND(I267*H267,2)</f>
        <v>0</v>
      </c>
      <c r="K267" s="177" t="s">
        <v>152</v>
      </c>
      <c r="L267" s="37"/>
      <c r="M267" s="182" t="s">
        <v>1</v>
      </c>
      <c r="N267" s="183" t="s">
        <v>39</v>
      </c>
      <c r="O267" s="59"/>
      <c r="P267" s="184">
        <f>O267*H267</f>
        <v>0</v>
      </c>
      <c r="Q267" s="184">
        <v>0.12303</v>
      </c>
      <c r="R267" s="184">
        <f>Q267*H267</f>
        <v>0.24606</v>
      </c>
      <c r="S267" s="184">
        <v>0</v>
      </c>
      <c r="T267" s="185">
        <f>S267*H267</f>
        <v>0</v>
      </c>
      <c r="AR267" s="16" t="s">
        <v>153</v>
      </c>
      <c r="AT267" s="16" t="s">
        <v>148</v>
      </c>
      <c r="AU267" s="16" t="s">
        <v>78</v>
      </c>
      <c r="AY267" s="16" t="s">
        <v>146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6" t="s">
        <v>75</v>
      </c>
      <c r="BK267" s="186">
        <f>ROUND(I267*H267,2)</f>
        <v>0</v>
      </c>
      <c r="BL267" s="16" t="s">
        <v>153</v>
      </c>
      <c r="BM267" s="16" t="s">
        <v>442</v>
      </c>
    </row>
    <row r="268" spans="2:65" s="11" customFormat="1" ht="11.25">
      <c r="B268" s="187"/>
      <c r="C268" s="188"/>
      <c r="D268" s="189" t="s">
        <v>155</v>
      </c>
      <c r="E268" s="190" t="s">
        <v>1</v>
      </c>
      <c r="F268" s="191" t="s">
        <v>407</v>
      </c>
      <c r="G268" s="188"/>
      <c r="H268" s="190" t="s">
        <v>1</v>
      </c>
      <c r="I268" s="192"/>
      <c r="J268" s="188"/>
      <c r="K268" s="188"/>
      <c r="L268" s="193"/>
      <c r="M268" s="194"/>
      <c r="N268" s="195"/>
      <c r="O268" s="195"/>
      <c r="P268" s="195"/>
      <c r="Q268" s="195"/>
      <c r="R268" s="195"/>
      <c r="S268" s="195"/>
      <c r="T268" s="196"/>
      <c r="AT268" s="197" t="s">
        <v>155</v>
      </c>
      <c r="AU268" s="197" t="s">
        <v>78</v>
      </c>
      <c r="AV268" s="11" t="s">
        <v>75</v>
      </c>
      <c r="AW268" s="11" t="s">
        <v>31</v>
      </c>
      <c r="AX268" s="11" t="s">
        <v>68</v>
      </c>
      <c r="AY268" s="197" t="s">
        <v>146</v>
      </c>
    </row>
    <row r="269" spans="2:65" s="12" customFormat="1" ht="11.25">
      <c r="B269" s="198"/>
      <c r="C269" s="199"/>
      <c r="D269" s="189" t="s">
        <v>155</v>
      </c>
      <c r="E269" s="200" t="s">
        <v>1</v>
      </c>
      <c r="F269" s="201" t="s">
        <v>78</v>
      </c>
      <c r="G269" s="199"/>
      <c r="H269" s="202">
        <v>2</v>
      </c>
      <c r="I269" s="203"/>
      <c r="J269" s="199"/>
      <c r="K269" s="199"/>
      <c r="L269" s="204"/>
      <c r="M269" s="205"/>
      <c r="N269" s="206"/>
      <c r="O269" s="206"/>
      <c r="P269" s="206"/>
      <c r="Q269" s="206"/>
      <c r="R269" s="206"/>
      <c r="S269" s="206"/>
      <c r="T269" s="207"/>
      <c r="AT269" s="208" t="s">
        <v>155</v>
      </c>
      <c r="AU269" s="208" t="s">
        <v>78</v>
      </c>
      <c r="AV269" s="12" t="s">
        <v>78</v>
      </c>
      <c r="AW269" s="12" t="s">
        <v>31</v>
      </c>
      <c r="AX269" s="12" t="s">
        <v>75</v>
      </c>
      <c r="AY269" s="208" t="s">
        <v>146</v>
      </c>
    </row>
    <row r="270" spans="2:65" s="1" customFormat="1" ht="16.5" customHeight="1">
      <c r="B270" s="33"/>
      <c r="C270" s="231" t="s">
        <v>443</v>
      </c>
      <c r="D270" s="231" t="s">
        <v>285</v>
      </c>
      <c r="E270" s="232" t="s">
        <v>444</v>
      </c>
      <c r="F270" s="233" t="s">
        <v>445</v>
      </c>
      <c r="G270" s="234" t="s">
        <v>323</v>
      </c>
      <c r="H270" s="235">
        <v>2</v>
      </c>
      <c r="I270" s="236"/>
      <c r="J270" s="237">
        <f>ROUND(I270*H270,2)</f>
        <v>0</v>
      </c>
      <c r="K270" s="233" t="s">
        <v>152</v>
      </c>
      <c r="L270" s="238"/>
      <c r="M270" s="239" t="s">
        <v>1</v>
      </c>
      <c r="N270" s="240" t="s">
        <v>39</v>
      </c>
      <c r="O270" s="59"/>
      <c r="P270" s="184">
        <f>O270*H270</f>
        <v>0</v>
      </c>
      <c r="Q270" s="184">
        <v>1.3299999999999999E-2</v>
      </c>
      <c r="R270" s="184">
        <f>Q270*H270</f>
        <v>2.6599999999999999E-2</v>
      </c>
      <c r="S270" s="184">
        <v>0</v>
      </c>
      <c r="T270" s="185">
        <f>S270*H270</f>
        <v>0</v>
      </c>
      <c r="AR270" s="16" t="s">
        <v>198</v>
      </c>
      <c r="AT270" s="16" t="s">
        <v>285</v>
      </c>
      <c r="AU270" s="16" t="s">
        <v>78</v>
      </c>
      <c r="AY270" s="16" t="s">
        <v>146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16" t="s">
        <v>75</v>
      </c>
      <c r="BK270" s="186">
        <f>ROUND(I270*H270,2)</f>
        <v>0</v>
      </c>
      <c r="BL270" s="16" t="s">
        <v>153</v>
      </c>
      <c r="BM270" s="16" t="s">
        <v>446</v>
      </c>
    </row>
    <row r="271" spans="2:65" s="11" customFormat="1" ht="11.25">
      <c r="B271" s="187"/>
      <c r="C271" s="188"/>
      <c r="D271" s="189" t="s">
        <v>155</v>
      </c>
      <c r="E271" s="190" t="s">
        <v>1</v>
      </c>
      <c r="F271" s="191" t="s">
        <v>407</v>
      </c>
      <c r="G271" s="188"/>
      <c r="H271" s="190" t="s">
        <v>1</v>
      </c>
      <c r="I271" s="192"/>
      <c r="J271" s="188"/>
      <c r="K271" s="188"/>
      <c r="L271" s="193"/>
      <c r="M271" s="194"/>
      <c r="N271" s="195"/>
      <c r="O271" s="195"/>
      <c r="P271" s="195"/>
      <c r="Q271" s="195"/>
      <c r="R271" s="195"/>
      <c r="S271" s="195"/>
      <c r="T271" s="196"/>
      <c r="AT271" s="197" t="s">
        <v>155</v>
      </c>
      <c r="AU271" s="197" t="s">
        <v>78</v>
      </c>
      <c r="AV271" s="11" t="s">
        <v>75</v>
      </c>
      <c r="AW271" s="11" t="s">
        <v>31</v>
      </c>
      <c r="AX271" s="11" t="s">
        <v>68</v>
      </c>
      <c r="AY271" s="197" t="s">
        <v>146</v>
      </c>
    </row>
    <row r="272" spans="2:65" s="12" customFormat="1" ht="11.25">
      <c r="B272" s="198"/>
      <c r="C272" s="199"/>
      <c r="D272" s="189" t="s">
        <v>155</v>
      </c>
      <c r="E272" s="200" t="s">
        <v>1</v>
      </c>
      <c r="F272" s="201" t="s">
        <v>78</v>
      </c>
      <c r="G272" s="199"/>
      <c r="H272" s="202">
        <v>2</v>
      </c>
      <c r="I272" s="203"/>
      <c r="J272" s="199"/>
      <c r="K272" s="199"/>
      <c r="L272" s="204"/>
      <c r="M272" s="205"/>
      <c r="N272" s="206"/>
      <c r="O272" s="206"/>
      <c r="P272" s="206"/>
      <c r="Q272" s="206"/>
      <c r="R272" s="206"/>
      <c r="S272" s="206"/>
      <c r="T272" s="207"/>
      <c r="AT272" s="208" t="s">
        <v>155</v>
      </c>
      <c r="AU272" s="208" t="s">
        <v>78</v>
      </c>
      <c r="AV272" s="12" t="s">
        <v>78</v>
      </c>
      <c r="AW272" s="12" t="s">
        <v>31</v>
      </c>
      <c r="AX272" s="12" t="s">
        <v>75</v>
      </c>
      <c r="AY272" s="208" t="s">
        <v>146</v>
      </c>
    </row>
    <row r="273" spans="2:65" s="1" customFormat="1" ht="16.5" customHeight="1">
      <c r="B273" s="33"/>
      <c r="C273" s="231" t="s">
        <v>397</v>
      </c>
      <c r="D273" s="231" t="s">
        <v>285</v>
      </c>
      <c r="E273" s="232" t="s">
        <v>447</v>
      </c>
      <c r="F273" s="233" t="s">
        <v>448</v>
      </c>
      <c r="G273" s="234" t="s">
        <v>323</v>
      </c>
      <c r="H273" s="235">
        <v>2</v>
      </c>
      <c r="I273" s="236"/>
      <c r="J273" s="237">
        <f>ROUND(I273*H273,2)</f>
        <v>0</v>
      </c>
      <c r="K273" s="233" t="s">
        <v>1</v>
      </c>
      <c r="L273" s="238"/>
      <c r="M273" s="239" t="s">
        <v>1</v>
      </c>
      <c r="N273" s="240" t="s">
        <v>39</v>
      </c>
      <c r="O273" s="59"/>
      <c r="P273" s="184">
        <f>O273*H273</f>
        <v>0</v>
      </c>
      <c r="Q273" s="184">
        <v>5.0000000000000001E-3</v>
      </c>
      <c r="R273" s="184">
        <f>Q273*H273</f>
        <v>0.01</v>
      </c>
      <c r="S273" s="184">
        <v>0</v>
      </c>
      <c r="T273" s="185">
        <f>S273*H273</f>
        <v>0</v>
      </c>
      <c r="AR273" s="16" t="s">
        <v>198</v>
      </c>
      <c r="AT273" s="16" t="s">
        <v>285</v>
      </c>
      <c r="AU273" s="16" t="s">
        <v>78</v>
      </c>
      <c r="AY273" s="16" t="s">
        <v>146</v>
      </c>
      <c r="BE273" s="186">
        <f>IF(N273="základní",J273,0)</f>
        <v>0</v>
      </c>
      <c r="BF273" s="186">
        <f>IF(N273="snížená",J273,0)</f>
        <v>0</v>
      </c>
      <c r="BG273" s="186">
        <f>IF(N273="zákl. přenesená",J273,0)</f>
        <v>0</v>
      </c>
      <c r="BH273" s="186">
        <f>IF(N273="sníž. přenesená",J273,0)</f>
        <v>0</v>
      </c>
      <c r="BI273" s="186">
        <f>IF(N273="nulová",J273,0)</f>
        <v>0</v>
      </c>
      <c r="BJ273" s="16" t="s">
        <v>75</v>
      </c>
      <c r="BK273" s="186">
        <f>ROUND(I273*H273,2)</f>
        <v>0</v>
      </c>
      <c r="BL273" s="16" t="s">
        <v>153</v>
      </c>
      <c r="BM273" s="16" t="s">
        <v>449</v>
      </c>
    </row>
    <row r="274" spans="2:65" s="11" customFormat="1" ht="11.25">
      <c r="B274" s="187"/>
      <c r="C274" s="188"/>
      <c r="D274" s="189" t="s">
        <v>155</v>
      </c>
      <c r="E274" s="190" t="s">
        <v>1</v>
      </c>
      <c r="F274" s="191" t="s">
        <v>407</v>
      </c>
      <c r="G274" s="188"/>
      <c r="H274" s="190" t="s">
        <v>1</v>
      </c>
      <c r="I274" s="192"/>
      <c r="J274" s="188"/>
      <c r="K274" s="188"/>
      <c r="L274" s="193"/>
      <c r="M274" s="194"/>
      <c r="N274" s="195"/>
      <c r="O274" s="195"/>
      <c r="P274" s="195"/>
      <c r="Q274" s="195"/>
      <c r="R274" s="195"/>
      <c r="S274" s="195"/>
      <c r="T274" s="196"/>
      <c r="AT274" s="197" t="s">
        <v>155</v>
      </c>
      <c r="AU274" s="197" t="s">
        <v>78</v>
      </c>
      <c r="AV274" s="11" t="s">
        <v>75</v>
      </c>
      <c r="AW274" s="11" t="s">
        <v>31</v>
      </c>
      <c r="AX274" s="11" t="s">
        <v>68</v>
      </c>
      <c r="AY274" s="197" t="s">
        <v>146</v>
      </c>
    </row>
    <row r="275" spans="2:65" s="12" customFormat="1" ht="11.25">
      <c r="B275" s="198"/>
      <c r="C275" s="199"/>
      <c r="D275" s="189" t="s">
        <v>155</v>
      </c>
      <c r="E275" s="200" t="s">
        <v>1</v>
      </c>
      <c r="F275" s="201" t="s">
        <v>78</v>
      </c>
      <c r="G275" s="199"/>
      <c r="H275" s="202">
        <v>2</v>
      </c>
      <c r="I275" s="203"/>
      <c r="J275" s="199"/>
      <c r="K275" s="199"/>
      <c r="L275" s="204"/>
      <c r="M275" s="205"/>
      <c r="N275" s="206"/>
      <c r="O275" s="206"/>
      <c r="P275" s="206"/>
      <c r="Q275" s="206"/>
      <c r="R275" s="206"/>
      <c r="S275" s="206"/>
      <c r="T275" s="207"/>
      <c r="AT275" s="208" t="s">
        <v>155</v>
      </c>
      <c r="AU275" s="208" t="s">
        <v>78</v>
      </c>
      <c r="AV275" s="12" t="s">
        <v>78</v>
      </c>
      <c r="AW275" s="12" t="s">
        <v>31</v>
      </c>
      <c r="AX275" s="12" t="s">
        <v>75</v>
      </c>
      <c r="AY275" s="208" t="s">
        <v>146</v>
      </c>
    </row>
    <row r="276" spans="2:65" s="1" customFormat="1" ht="16.5" customHeight="1">
      <c r="B276" s="33"/>
      <c r="C276" s="231" t="s">
        <v>450</v>
      </c>
      <c r="D276" s="231" t="s">
        <v>285</v>
      </c>
      <c r="E276" s="232" t="s">
        <v>451</v>
      </c>
      <c r="F276" s="233" t="s">
        <v>452</v>
      </c>
      <c r="G276" s="234" t="s">
        <v>323</v>
      </c>
      <c r="H276" s="235">
        <v>2.02</v>
      </c>
      <c r="I276" s="236"/>
      <c r="J276" s="237">
        <f>ROUND(I276*H276,2)</f>
        <v>0</v>
      </c>
      <c r="K276" s="233" t="s">
        <v>1</v>
      </c>
      <c r="L276" s="238"/>
      <c r="M276" s="239" t="s">
        <v>1</v>
      </c>
      <c r="N276" s="240" t="s">
        <v>39</v>
      </c>
      <c r="O276" s="59"/>
      <c r="P276" s="184">
        <f>O276*H276</f>
        <v>0</v>
      </c>
      <c r="Q276" s="184">
        <v>7.0400000000000003E-3</v>
      </c>
      <c r="R276" s="184">
        <f>Q276*H276</f>
        <v>1.42208E-2</v>
      </c>
      <c r="S276" s="184">
        <v>0</v>
      </c>
      <c r="T276" s="185">
        <f>S276*H276</f>
        <v>0</v>
      </c>
      <c r="AR276" s="16" t="s">
        <v>198</v>
      </c>
      <c r="AT276" s="16" t="s">
        <v>285</v>
      </c>
      <c r="AU276" s="16" t="s">
        <v>78</v>
      </c>
      <c r="AY276" s="16" t="s">
        <v>146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6" t="s">
        <v>75</v>
      </c>
      <c r="BK276" s="186">
        <f>ROUND(I276*H276,2)</f>
        <v>0</v>
      </c>
      <c r="BL276" s="16" t="s">
        <v>153</v>
      </c>
      <c r="BM276" s="16" t="s">
        <v>453</v>
      </c>
    </row>
    <row r="277" spans="2:65" s="11" customFormat="1" ht="11.25">
      <c r="B277" s="187"/>
      <c r="C277" s="188"/>
      <c r="D277" s="189" t="s">
        <v>155</v>
      </c>
      <c r="E277" s="190" t="s">
        <v>1</v>
      </c>
      <c r="F277" s="191" t="s">
        <v>407</v>
      </c>
      <c r="G277" s="188"/>
      <c r="H277" s="190" t="s">
        <v>1</v>
      </c>
      <c r="I277" s="192"/>
      <c r="J277" s="188"/>
      <c r="K277" s="188"/>
      <c r="L277" s="193"/>
      <c r="M277" s="194"/>
      <c r="N277" s="195"/>
      <c r="O277" s="195"/>
      <c r="P277" s="195"/>
      <c r="Q277" s="195"/>
      <c r="R277" s="195"/>
      <c r="S277" s="195"/>
      <c r="T277" s="196"/>
      <c r="AT277" s="197" t="s">
        <v>155</v>
      </c>
      <c r="AU277" s="197" t="s">
        <v>78</v>
      </c>
      <c r="AV277" s="11" t="s">
        <v>75</v>
      </c>
      <c r="AW277" s="11" t="s">
        <v>31</v>
      </c>
      <c r="AX277" s="11" t="s">
        <v>68</v>
      </c>
      <c r="AY277" s="197" t="s">
        <v>146</v>
      </c>
    </row>
    <row r="278" spans="2:65" s="12" customFormat="1" ht="11.25">
      <c r="B278" s="198"/>
      <c r="C278" s="199"/>
      <c r="D278" s="189" t="s">
        <v>155</v>
      </c>
      <c r="E278" s="200" t="s">
        <v>1</v>
      </c>
      <c r="F278" s="201" t="s">
        <v>425</v>
      </c>
      <c r="G278" s="199"/>
      <c r="H278" s="202">
        <v>2.02</v>
      </c>
      <c r="I278" s="203"/>
      <c r="J278" s="199"/>
      <c r="K278" s="199"/>
      <c r="L278" s="204"/>
      <c r="M278" s="205"/>
      <c r="N278" s="206"/>
      <c r="O278" s="206"/>
      <c r="P278" s="206"/>
      <c r="Q278" s="206"/>
      <c r="R278" s="206"/>
      <c r="S278" s="206"/>
      <c r="T278" s="207"/>
      <c r="AT278" s="208" t="s">
        <v>155</v>
      </c>
      <c r="AU278" s="208" t="s">
        <v>78</v>
      </c>
      <c r="AV278" s="12" t="s">
        <v>78</v>
      </c>
      <c r="AW278" s="12" t="s">
        <v>31</v>
      </c>
      <c r="AX278" s="12" t="s">
        <v>75</v>
      </c>
      <c r="AY278" s="208" t="s">
        <v>146</v>
      </c>
    </row>
    <row r="279" spans="2:65" s="1" customFormat="1" ht="16.5" customHeight="1">
      <c r="B279" s="33"/>
      <c r="C279" s="175" t="s">
        <v>454</v>
      </c>
      <c r="D279" s="175" t="s">
        <v>148</v>
      </c>
      <c r="E279" s="176" t="s">
        <v>455</v>
      </c>
      <c r="F279" s="177" t="s">
        <v>456</v>
      </c>
      <c r="G279" s="178" t="s">
        <v>365</v>
      </c>
      <c r="H279" s="179">
        <v>312</v>
      </c>
      <c r="I279" s="180"/>
      <c r="J279" s="181">
        <f>ROUND(I279*H279,2)</f>
        <v>0</v>
      </c>
      <c r="K279" s="177" t="s">
        <v>152</v>
      </c>
      <c r="L279" s="37"/>
      <c r="M279" s="182" t="s">
        <v>1</v>
      </c>
      <c r="N279" s="183" t="s">
        <v>39</v>
      </c>
      <c r="O279" s="59"/>
      <c r="P279" s="184">
        <f>O279*H279</f>
        <v>0</v>
      </c>
      <c r="Q279" s="184">
        <v>0</v>
      </c>
      <c r="R279" s="184">
        <f>Q279*H279</f>
        <v>0</v>
      </c>
      <c r="S279" s="184">
        <v>0</v>
      </c>
      <c r="T279" s="185">
        <f>S279*H279</f>
        <v>0</v>
      </c>
      <c r="AR279" s="16" t="s">
        <v>153</v>
      </c>
      <c r="AT279" s="16" t="s">
        <v>148</v>
      </c>
      <c r="AU279" s="16" t="s">
        <v>78</v>
      </c>
      <c r="AY279" s="16" t="s">
        <v>146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0</v>
      </c>
      <c r="BH279" s="186">
        <f>IF(N279="sníž. přenesená",J279,0)</f>
        <v>0</v>
      </c>
      <c r="BI279" s="186">
        <f>IF(N279="nulová",J279,0)</f>
        <v>0</v>
      </c>
      <c r="BJ279" s="16" t="s">
        <v>75</v>
      </c>
      <c r="BK279" s="186">
        <f>ROUND(I279*H279,2)</f>
        <v>0</v>
      </c>
      <c r="BL279" s="16" t="s">
        <v>153</v>
      </c>
      <c r="BM279" s="16" t="s">
        <v>457</v>
      </c>
    </row>
    <row r="280" spans="2:65" s="11" customFormat="1" ht="11.25">
      <c r="B280" s="187"/>
      <c r="C280" s="188"/>
      <c r="D280" s="189" t="s">
        <v>155</v>
      </c>
      <c r="E280" s="190" t="s">
        <v>1</v>
      </c>
      <c r="F280" s="191" t="s">
        <v>169</v>
      </c>
      <c r="G280" s="188"/>
      <c r="H280" s="190" t="s">
        <v>1</v>
      </c>
      <c r="I280" s="192"/>
      <c r="J280" s="188"/>
      <c r="K280" s="188"/>
      <c r="L280" s="193"/>
      <c r="M280" s="194"/>
      <c r="N280" s="195"/>
      <c r="O280" s="195"/>
      <c r="P280" s="195"/>
      <c r="Q280" s="195"/>
      <c r="R280" s="195"/>
      <c r="S280" s="195"/>
      <c r="T280" s="196"/>
      <c r="AT280" s="197" t="s">
        <v>155</v>
      </c>
      <c r="AU280" s="197" t="s">
        <v>78</v>
      </c>
      <c r="AV280" s="11" t="s">
        <v>75</v>
      </c>
      <c r="AW280" s="11" t="s">
        <v>31</v>
      </c>
      <c r="AX280" s="11" t="s">
        <v>68</v>
      </c>
      <c r="AY280" s="197" t="s">
        <v>146</v>
      </c>
    </row>
    <row r="281" spans="2:65" s="12" customFormat="1" ht="11.25">
      <c r="B281" s="198"/>
      <c r="C281" s="199"/>
      <c r="D281" s="189" t="s">
        <v>155</v>
      </c>
      <c r="E281" s="200" t="s">
        <v>1</v>
      </c>
      <c r="F281" s="201" t="s">
        <v>98</v>
      </c>
      <c r="G281" s="199"/>
      <c r="H281" s="202">
        <v>312</v>
      </c>
      <c r="I281" s="203"/>
      <c r="J281" s="199"/>
      <c r="K281" s="199"/>
      <c r="L281" s="204"/>
      <c r="M281" s="205"/>
      <c r="N281" s="206"/>
      <c r="O281" s="206"/>
      <c r="P281" s="206"/>
      <c r="Q281" s="206"/>
      <c r="R281" s="206"/>
      <c r="S281" s="206"/>
      <c r="T281" s="207"/>
      <c r="AT281" s="208" t="s">
        <v>155</v>
      </c>
      <c r="AU281" s="208" t="s">
        <v>78</v>
      </c>
      <c r="AV281" s="12" t="s">
        <v>78</v>
      </c>
      <c r="AW281" s="12" t="s">
        <v>31</v>
      </c>
      <c r="AX281" s="12" t="s">
        <v>75</v>
      </c>
      <c r="AY281" s="208" t="s">
        <v>146</v>
      </c>
    </row>
    <row r="282" spans="2:65" s="1" customFormat="1" ht="16.5" customHeight="1">
      <c r="B282" s="33"/>
      <c r="C282" s="175" t="s">
        <v>458</v>
      </c>
      <c r="D282" s="175" t="s">
        <v>148</v>
      </c>
      <c r="E282" s="176" t="s">
        <v>459</v>
      </c>
      <c r="F282" s="177" t="s">
        <v>460</v>
      </c>
      <c r="G282" s="178" t="s">
        <v>365</v>
      </c>
      <c r="H282" s="179">
        <v>312</v>
      </c>
      <c r="I282" s="180"/>
      <c r="J282" s="181">
        <f>ROUND(I282*H282,2)</f>
        <v>0</v>
      </c>
      <c r="K282" s="177" t="s">
        <v>461</v>
      </c>
      <c r="L282" s="37"/>
      <c r="M282" s="182" t="s">
        <v>1</v>
      </c>
      <c r="N282" s="183" t="s">
        <v>39</v>
      </c>
      <c r="O282" s="59"/>
      <c r="P282" s="184">
        <f>O282*H282</f>
        <v>0</v>
      </c>
      <c r="Q282" s="184">
        <v>0</v>
      </c>
      <c r="R282" s="184">
        <f>Q282*H282</f>
        <v>0</v>
      </c>
      <c r="S282" s="184">
        <v>0</v>
      </c>
      <c r="T282" s="185">
        <f>S282*H282</f>
        <v>0</v>
      </c>
      <c r="AR282" s="16" t="s">
        <v>153</v>
      </c>
      <c r="AT282" s="16" t="s">
        <v>148</v>
      </c>
      <c r="AU282" s="16" t="s">
        <v>78</v>
      </c>
      <c r="AY282" s="16" t="s">
        <v>146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16" t="s">
        <v>75</v>
      </c>
      <c r="BK282" s="186">
        <f>ROUND(I282*H282,2)</f>
        <v>0</v>
      </c>
      <c r="BL282" s="16" t="s">
        <v>153</v>
      </c>
      <c r="BM282" s="16" t="s">
        <v>462</v>
      </c>
    </row>
    <row r="283" spans="2:65" s="11" customFormat="1" ht="11.25">
      <c r="B283" s="187"/>
      <c r="C283" s="188"/>
      <c r="D283" s="189" t="s">
        <v>155</v>
      </c>
      <c r="E283" s="190" t="s">
        <v>1</v>
      </c>
      <c r="F283" s="191" t="s">
        <v>169</v>
      </c>
      <c r="G283" s="188"/>
      <c r="H283" s="190" t="s">
        <v>1</v>
      </c>
      <c r="I283" s="192"/>
      <c r="J283" s="188"/>
      <c r="K283" s="188"/>
      <c r="L283" s="193"/>
      <c r="M283" s="194"/>
      <c r="N283" s="195"/>
      <c r="O283" s="195"/>
      <c r="P283" s="195"/>
      <c r="Q283" s="195"/>
      <c r="R283" s="195"/>
      <c r="S283" s="195"/>
      <c r="T283" s="196"/>
      <c r="AT283" s="197" t="s">
        <v>155</v>
      </c>
      <c r="AU283" s="197" t="s">
        <v>78</v>
      </c>
      <c r="AV283" s="11" t="s">
        <v>75</v>
      </c>
      <c r="AW283" s="11" t="s">
        <v>31</v>
      </c>
      <c r="AX283" s="11" t="s">
        <v>68</v>
      </c>
      <c r="AY283" s="197" t="s">
        <v>146</v>
      </c>
    </row>
    <row r="284" spans="2:65" s="12" customFormat="1" ht="11.25">
      <c r="B284" s="198"/>
      <c r="C284" s="199"/>
      <c r="D284" s="189" t="s">
        <v>155</v>
      </c>
      <c r="E284" s="200" t="s">
        <v>1</v>
      </c>
      <c r="F284" s="201" t="s">
        <v>98</v>
      </c>
      <c r="G284" s="199"/>
      <c r="H284" s="202">
        <v>312</v>
      </c>
      <c r="I284" s="203"/>
      <c r="J284" s="199"/>
      <c r="K284" s="199"/>
      <c r="L284" s="204"/>
      <c r="M284" s="205"/>
      <c r="N284" s="206"/>
      <c r="O284" s="206"/>
      <c r="P284" s="206"/>
      <c r="Q284" s="206"/>
      <c r="R284" s="206"/>
      <c r="S284" s="206"/>
      <c r="T284" s="207"/>
      <c r="AT284" s="208" t="s">
        <v>155</v>
      </c>
      <c r="AU284" s="208" t="s">
        <v>78</v>
      </c>
      <c r="AV284" s="12" t="s">
        <v>78</v>
      </c>
      <c r="AW284" s="12" t="s">
        <v>31</v>
      </c>
      <c r="AX284" s="12" t="s">
        <v>75</v>
      </c>
      <c r="AY284" s="208" t="s">
        <v>146</v>
      </c>
    </row>
    <row r="285" spans="2:65" s="1" customFormat="1" ht="16.5" customHeight="1">
      <c r="B285" s="33"/>
      <c r="C285" s="175" t="s">
        <v>463</v>
      </c>
      <c r="D285" s="175" t="s">
        <v>148</v>
      </c>
      <c r="E285" s="176" t="s">
        <v>464</v>
      </c>
      <c r="F285" s="177" t="s">
        <v>465</v>
      </c>
      <c r="G285" s="178" t="s">
        <v>466</v>
      </c>
      <c r="H285" s="179">
        <v>2</v>
      </c>
      <c r="I285" s="180"/>
      <c r="J285" s="181">
        <f>ROUND(I285*H285,2)</f>
        <v>0</v>
      </c>
      <c r="K285" s="177" t="s">
        <v>152</v>
      </c>
      <c r="L285" s="37"/>
      <c r="M285" s="182" t="s">
        <v>1</v>
      </c>
      <c r="N285" s="183" t="s">
        <v>39</v>
      </c>
      <c r="O285" s="59"/>
      <c r="P285" s="184">
        <f>O285*H285</f>
        <v>0</v>
      </c>
      <c r="Q285" s="184">
        <v>0.46009</v>
      </c>
      <c r="R285" s="184">
        <f>Q285*H285</f>
        <v>0.92018</v>
      </c>
      <c r="S285" s="184">
        <v>0</v>
      </c>
      <c r="T285" s="185">
        <f>S285*H285</f>
        <v>0</v>
      </c>
      <c r="AR285" s="16" t="s">
        <v>153</v>
      </c>
      <c r="AT285" s="16" t="s">
        <v>148</v>
      </c>
      <c r="AU285" s="16" t="s">
        <v>78</v>
      </c>
      <c r="AY285" s="16" t="s">
        <v>146</v>
      </c>
      <c r="BE285" s="186">
        <f>IF(N285="základní",J285,0)</f>
        <v>0</v>
      </c>
      <c r="BF285" s="186">
        <f>IF(N285="snížená",J285,0)</f>
        <v>0</v>
      </c>
      <c r="BG285" s="186">
        <f>IF(N285="zákl. přenesená",J285,0)</f>
        <v>0</v>
      </c>
      <c r="BH285" s="186">
        <f>IF(N285="sníž. přenesená",J285,0)</f>
        <v>0</v>
      </c>
      <c r="BI285" s="186">
        <f>IF(N285="nulová",J285,0)</f>
        <v>0</v>
      </c>
      <c r="BJ285" s="16" t="s">
        <v>75</v>
      </c>
      <c r="BK285" s="186">
        <f>ROUND(I285*H285,2)</f>
        <v>0</v>
      </c>
      <c r="BL285" s="16" t="s">
        <v>153</v>
      </c>
      <c r="BM285" s="16" t="s">
        <v>467</v>
      </c>
    </row>
    <row r="286" spans="2:65" s="11" customFormat="1" ht="11.25">
      <c r="B286" s="187"/>
      <c r="C286" s="188"/>
      <c r="D286" s="189" t="s">
        <v>155</v>
      </c>
      <c r="E286" s="190" t="s">
        <v>1</v>
      </c>
      <c r="F286" s="191" t="s">
        <v>169</v>
      </c>
      <c r="G286" s="188"/>
      <c r="H286" s="190" t="s">
        <v>1</v>
      </c>
      <c r="I286" s="192"/>
      <c r="J286" s="188"/>
      <c r="K286" s="188"/>
      <c r="L286" s="193"/>
      <c r="M286" s="194"/>
      <c r="N286" s="195"/>
      <c r="O286" s="195"/>
      <c r="P286" s="195"/>
      <c r="Q286" s="195"/>
      <c r="R286" s="195"/>
      <c r="S286" s="195"/>
      <c r="T286" s="196"/>
      <c r="AT286" s="197" t="s">
        <v>155</v>
      </c>
      <c r="AU286" s="197" t="s">
        <v>78</v>
      </c>
      <c r="AV286" s="11" t="s">
        <v>75</v>
      </c>
      <c r="AW286" s="11" t="s">
        <v>31</v>
      </c>
      <c r="AX286" s="11" t="s">
        <v>68</v>
      </c>
      <c r="AY286" s="197" t="s">
        <v>146</v>
      </c>
    </row>
    <row r="287" spans="2:65" s="12" customFormat="1" ht="11.25">
      <c r="B287" s="198"/>
      <c r="C287" s="199"/>
      <c r="D287" s="189" t="s">
        <v>155</v>
      </c>
      <c r="E287" s="200" t="s">
        <v>1</v>
      </c>
      <c r="F287" s="201" t="s">
        <v>78</v>
      </c>
      <c r="G287" s="199"/>
      <c r="H287" s="202">
        <v>2</v>
      </c>
      <c r="I287" s="203"/>
      <c r="J287" s="199"/>
      <c r="K287" s="199"/>
      <c r="L287" s="204"/>
      <c r="M287" s="205"/>
      <c r="N287" s="206"/>
      <c r="O287" s="206"/>
      <c r="P287" s="206"/>
      <c r="Q287" s="206"/>
      <c r="R287" s="206"/>
      <c r="S287" s="206"/>
      <c r="T287" s="207"/>
      <c r="AT287" s="208" t="s">
        <v>155</v>
      </c>
      <c r="AU287" s="208" t="s">
        <v>78</v>
      </c>
      <c r="AV287" s="12" t="s">
        <v>78</v>
      </c>
      <c r="AW287" s="12" t="s">
        <v>31</v>
      </c>
      <c r="AX287" s="12" t="s">
        <v>75</v>
      </c>
      <c r="AY287" s="208" t="s">
        <v>146</v>
      </c>
    </row>
    <row r="288" spans="2:65" s="1" customFormat="1" ht="16.5" customHeight="1">
      <c r="B288" s="33"/>
      <c r="C288" s="175" t="s">
        <v>468</v>
      </c>
      <c r="D288" s="175" t="s">
        <v>148</v>
      </c>
      <c r="E288" s="176" t="s">
        <v>469</v>
      </c>
      <c r="F288" s="177" t="s">
        <v>470</v>
      </c>
      <c r="G288" s="178" t="s">
        <v>323</v>
      </c>
      <c r="H288" s="179">
        <v>2</v>
      </c>
      <c r="I288" s="180"/>
      <c r="J288" s="181">
        <f>ROUND(I288*H288,2)</f>
        <v>0</v>
      </c>
      <c r="K288" s="177" t="s">
        <v>152</v>
      </c>
      <c r="L288" s="37"/>
      <c r="M288" s="182" t="s">
        <v>1</v>
      </c>
      <c r="N288" s="183" t="s">
        <v>39</v>
      </c>
      <c r="O288" s="59"/>
      <c r="P288" s="184">
        <f>O288*H288</f>
        <v>0</v>
      </c>
      <c r="Q288" s="184">
        <v>1.6000000000000001E-4</v>
      </c>
      <c r="R288" s="184">
        <f>Q288*H288</f>
        <v>3.2000000000000003E-4</v>
      </c>
      <c r="S288" s="184">
        <v>0</v>
      </c>
      <c r="T288" s="185">
        <f>S288*H288</f>
        <v>0</v>
      </c>
      <c r="AR288" s="16" t="s">
        <v>153</v>
      </c>
      <c r="AT288" s="16" t="s">
        <v>148</v>
      </c>
      <c r="AU288" s="16" t="s">
        <v>78</v>
      </c>
      <c r="AY288" s="16" t="s">
        <v>146</v>
      </c>
      <c r="BE288" s="186">
        <f>IF(N288="základní",J288,0)</f>
        <v>0</v>
      </c>
      <c r="BF288" s="186">
        <f>IF(N288="snížená",J288,0)</f>
        <v>0</v>
      </c>
      <c r="BG288" s="186">
        <f>IF(N288="zákl. přenesená",J288,0)</f>
        <v>0</v>
      </c>
      <c r="BH288" s="186">
        <f>IF(N288="sníž. přenesená",J288,0)</f>
        <v>0</v>
      </c>
      <c r="BI288" s="186">
        <f>IF(N288="nulová",J288,0)</f>
        <v>0</v>
      </c>
      <c r="BJ288" s="16" t="s">
        <v>75</v>
      </c>
      <c r="BK288" s="186">
        <f>ROUND(I288*H288,2)</f>
        <v>0</v>
      </c>
      <c r="BL288" s="16" t="s">
        <v>153</v>
      </c>
      <c r="BM288" s="16" t="s">
        <v>471</v>
      </c>
    </row>
    <row r="289" spans="2:65" s="11" customFormat="1" ht="11.25">
      <c r="B289" s="187"/>
      <c r="C289" s="188"/>
      <c r="D289" s="189" t="s">
        <v>155</v>
      </c>
      <c r="E289" s="190" t="s">
        <v>1</v>
      </c>
      <c r="F289" s="191" t="s">
        <v>372</v>
      </c>
      <c r="G289" s="188"/>
      <c r="H289" s="190" t="s">
        <v>1</v>
      </c>
      <c r="I289" s="192"/>
      <c r="J289" s="188"/>
      <c r="K289" s="188"/>
      <c r="L289" s="193"/>
      <c r="M289" s="194"/>
      <c r="N289" s="195"/>
      <c r="O289" s="195"/>
      <c r="P289" s="195"/>
      <c r="Q289" s="195"/>
      <c r="R289" s="195"/>
      <c r="S289" s="195"/>
      <c r="T289" s="196"/>
      <c r="AT289" s="197" t="s">
        <v>155</v>
      </c>
      <c r="AU289" s="197" t="s">
        <v>78</v>
      </c>
      <c r="AV289" s="11" t="s">
        <v>75</v>
      </c>
      <c r="AW289" s="11" t="s">
        <v>31</v>
      </c>
      <c r="AX289" s="11" t="s">
        <v>68</v>
      </c>
      <c r="AY289" s="197" t="s">
        <v>146</v>
      </c>
    </row>
    <row r="290" spans="2:65" s="12" customFormat="1" ht="11.25">
      <c r="B290" s="198"/>
      <c r="C290" s="199"/>
      <c r="D290" s="189" t="s">
        <v>155</v>
      </c>
      <c r="E290" s="200" t="s">
        <v>1</v>
      </c>
      <c r="F290" s="201" t="s">
        <v>78</v>
      </c>
      <c r="G290" s="199"/>
      <c r="H290" s="202">
        <v>2</v>
      </c>
      <c r="I290" s="203"/>
      <c r="J290" s="199"/>
      <c r="K290" s="199"/>
      <c r="L290" s="204"/>
      <c r="M290" s="205"/>
      <c r="N290" s="206"/>
      <c r="O290" s="206"/>
      <c r="P290" s="206"/>
      <c r="Q290" s="206"/>
      <c r="R290" s="206"/>
      <c r="S290" s="206"/>
      <c r="T290" s="207"/>
      <c r="AT290" s="208" t="s">
        <v>155</v>
      </c>
      <c r="AU290" s="208" t="s">
        <v>78</v>
      </c>
      <c r="AV290" s="12" t="s">
        <v>78</v>
      </c>
      <c r="AW290" s="12" t="s">
        <v>31</v>
      </c>
      <c r="AX290" s="12" t="s">
        <v>75</v>
      </c>
      <c r="AY290" s="208" t="s">
        <v>146</v>
      </c>
    </row>
    <row r="291" spans="2:65" s="1" customFormat="1" ht="16.5" customHeight="1">
      <c r="B291" s="33"/>
      <c r="C291" s="231" t="s">
        <v>472</v>
      </c>
      <c r="D291" s="231" t="s">
        <v>285</v>
      </c>
      <c r="E291" s="232" t="s">
        <v>473</v>
      </c>
      <c r="F291" s="233" t="s">
        <v>474</v>
      </c>
      <c r="G291" s="234" t="s">
        <v>323</v>
      </c>
      <c r="H291" s="235">
        <v>2</v>
      </c>
      <c r="I291" s="236"/>
      <c r="J291" s="237">
        <f>ROUND(I291*H291,2)</f>
        <v>0</v>
      </c>
      <c r="K291" s="233" t="s">
        <v>1</v>
      </c>
      <c r="L291" s="238"/>
      <c r="M291" s="239" t="s">
        <v>1</v>
      </c>
      <c r="N291" s="240" t="s">
        <v>39</v>
      </c>
      <c r="O291" s="59"/>
      <c r="P291" s="184">
        <f>O291*H291</f>
        <v>0</v>
      </c>
      <c r="Q291" s="184">
        <v>2E-3</v>
      </c>
      <c r="R291" s="184">
        <f>Q291*H291</f>
        <v>4.0000000000000001E-3</v>
      </c>
      <c r="S291" s="184">
        <v>0</v>
      </c>
      <c r="T291" s="185">
        <f>S291*H291</f>
        <v>0</v>
      </c>
      <c r="AR291" s="16" t="s">
        <v>198</v>
      </c>
      <c r="AT291" s="16" t="s">
        <v>285</v>
      </c>
      <c r="AU291" s="16" t="s">
        <v>78</v>
      </c>
      <c r="AY291" s="16" t="s">
        <v>146</v>
      </c>
      <c r="BE291" s="186">
        <f>IF(N291="základní",J291,0)</f>
        <v>0</v>
      </c>
      <c r="BF291" s="186">
        <f>IF(N291="snížená",J291,0)</f>
        <v>0</v>
      </c>
      <c r="BG291" s="186">
        <f>IF(N291="zákl. přenesená",J291,0)</f>
        <v>0</v>
      </c>
      <c r="BH291" s="186">
        <f>IF(N291="sníž. přenesená",J291,0)</f>
        <v>0</v>
      </c>
      <c r="BI291" s="186">
        <f>IF(N291="nulová",J291,0)</f>
        <v>0</v>
      </c>
      <c r="BJ291" s="16" t="s">
        <v>75</v>
      </c>
      <c r="BK291" s="186">
        <f>ROUND(I291*H291,2)</f>
        <v>0</v>
      </c>
      <c r="BL291" s="16" t="s">
        <v>153</v>
      </c>
      <c r="BM291" s="16" t="s">
        <v>475</v>
      </c>
    </row>
    <row r="292" spans="2:65" s="11" customFormat="1" ht="11.25">
      <c r="B292" s="187"/>
      <c r="C292" s="188"/>
      <c r="D292" s="189" t="s">
        <v>155</v>
      </c>
      <c r="E292" s="190" t="s">
        <v>1</v>
      </c>
      <c r="F292" s="191" t="s">
        <v>407</v>
      </c>
      <c r="G292" s="188"/>
      <c r="H292" s="190" t="s">
        <v>1</v>
      </c>
      <c r="I292" s="192"/>
      <c r="J292" s="188"/>
      <c r="K292" s="188"/>
      <c r="L292" s="193"/>
      <c r="M292" s="194"/>
      <c r="N292" s="195"/>
      <c r="O292" s="195"/>
      <c r="P292" s="195"/>
      <c r="Q292" s="195"/>
      <c r="R292" s="195"/>
      <c r="S292" s="195"/>
      <c r="T292" s="196"/>
      <c r="AT292" s="197" t="s">
        <v>155</v>
      </c>
      <c r="AU292" s="197" t="s">
        <v>78</v>
      </c>
      <c r="AV292" s="11" t="s">
        <v>75</v>
      </c>
      <c r="AW292" s="11" t="s">
        <v>31</v>
      </c>
      <c r="AX292" s="11" t="s">
        <v>68</v>
      </c>
      <c r="AY292" s="197" t="s">
        <v>146</v>
      </c>
    </row>
    <row r="293" spans="2:65" s="12" customFormat="1" ht="11.25">
      <c r="B293" s="198"/>
      <c r="C293" s="199"/>
      <c r="D293" s="189" t="s">
        <v>155</v>
      </c>
      <c r="E293" s="200" t="s">
        <v>1</v>
      </c>
      <c r="F293" s="201" t="s">
        <v>78</v>
      </c>
      <c r="G293" s="199"/>
      <c r="H293" s="202">
        <v>2</v>
      </c>
      <c r="I293" s="203"/>
      <c r="J293" s="199"/>
      <c r="K293" s="199"/>
      <c r="L293" s="204"/>
      <c r="M293" s="205"/>
      <c r="N293" s="206"/>
      <c r="O293" s="206"/>
      <c r="P293" s="206"/>
      <c r="Q293" s="206"/>
      <c r="R293" s="206"/>
      <c r="S293" s="206"/>
      <c r="T293" s="207"/>
      <c r="AT293" s="208" t="s">
        <v>155</v>
      </c>
      <c r="AU293" s="208" t="s">
        <v>78</v>
      </c>
      <c r="AV293" s="12" t="s">
        <v>78</v>
      </c>
      <c r="AW293" s="12" t="s">
        <v>31</v>
      </c>
      <c r="AX293" s="12" t="s">
        <v>75</v>
      </c>
      <c r="AY293" s="208" t="s">
        <v>146</v>
      </c>
    </row>
    <row r="294" spans="2:65" s="1" customFormat="1" ht="16.5" customHeight="1">
      <c r="B294" s="33"/>
      <c r="C294" s="175" t="s">
        <v>476</v>
      </c>
      <c r="D294" s="175" t="s">
        <v>148</v>
      </c>
      <c r="E294" s="176" t="s">
        <v>477</v>
      </c>
      <c r="F294" s="177" t="s">
        <v>478</v>
      </c>
      <c r="G294" s="178" t="s">
        <v>365</v>
      </c>
      <c r="H294" s="179">
        <v>327.60000000000002</v>
      </c>
      <c r="I294" s="180"/>
      <c r="J294" s="181">
        <f>ROUND(I294*H294,2)</f>
        <v>0</v>
      </c>
      <c r="K294" s="177" t="s">
        <v>152</v>
      </c>
      <c r="L294" s="37"/>
      <c r="M294" s="182" t="s">
        <v>1</v>
      </c>
      <c r="N294" s="183" t="s">
        <v>39</v>
      </c>
      <c r="O294" s="59"/>
      <c r="P294" s="184">
        <f>O294*H294</f>
        <v>0</v>
      </c>
      <c r="Q294" s="184">
        <v>1.2999999999999999E-4</v>
      </c>
      <c r="R294" s="184">
        <f>Q294*H294</f>
        <v>4.2588000000000001E-2</v>
      </c>
      <c r="S294" s="184">
        <v>0</v>
      </c>
      <c r="T294" s="185">
        <f>S294*H294</f>
        <v>0</v>
      </c>
      <c r="AR294" s="16" t="s">
        <v>153</v>
      </c>
      <c r="AT294" s="16" t="s">
        <v>148</v>
      </c>
      <c r="AU294" s="16" t="s">
        <v>78</v>
      </c>
      <c r="AY294" s="16" t="s">
        <v>146</v>
      </c>
      <c r="BE294" s="186">
        <f>IF(N294="základní",J294,0)</f>
        <v>0</v>
      </c>
      <c r="BF294" s="186">
        <f>IF(N294="snížená",J294,0)</f>
        <v>0</v>
      </c>
      <c r="BG294" s="186">
        <f>IF(N294="zákl. přenesená",J294,0)</f>
        <v>0</v>
      </c>
      <c r="BH294" s="186">
        <f>IF(N294="sníž. přenesená",J294,0)</f>
        <v>0</v>
      </c>
      <c r="BI294" s="186">
        <f>IF(N294="nulová",J294,0)</f>
        <v>0</v>
      </c>
      <c r="BJ294" s="16" t="s">
        <v>75</v>
      </c>
      <c r="BK294" s="186">
        <f>ROUND(I294*H294,2)</f>
        <v>0</v>
      </c>
      <c r="BL294" s="16" t="s">
        <v>153</v>
      </c>
      <c r="BM294" s="16" t="s">
        <v>479</v>
      </c>
    </row>
    <row r="295" spans="2:65" s="11" customFormat="1" ht="11.25">
      <c r="B295" s="187"/>
      <c r="C295" s="188"/>
      <c r="D295" s="189" t="s">
        <v>155</v>
      </c>
      <c r="E295" s="190" t="s">
        <v>1</v>
      </c>
      <c r="F295" s="191" t="s">
        <v>480</v>
      </c>
      <c r="G295" s="188"/>
      <c r="H295" s="190" t="s">
        <v>1</v>
      </c>
      <c r="I295" s="192"/>
      <c r="J295" s="188"/>
      <c r="K295" s="188"/>
      <c r="L295" s="193"/>
      <c r="M295" s="194"/>
      <c r="N295" s="195"/>
      <c r="O295" s="195"/>
      <c r="P295" s="195"/>
      <c r="Q295" s="195"/>
      <c r="R295" s="195"/>
      <c r="S295" s="195"/>
      <c r="T295" s="196"/>
      <c r="AT295" s="197" t="s">
        <v>155</v>
      </c>
      <c r="AU295" s="197" t="s">
        <v>78</v>
      </c>
      <c r="AV295" s="11" t="s">
        <v>75</v>
      </c>
      <c r="AW295" s="11" t="s">
        <v>31</v>
      </c>
      <c r="AX295" s="11" t="s">
        <v>68</v>
      </c>
      <c r="AY295" s="197" t="s">
        <v>146</v>
      </c>
    </row>
    <row r="296" spans="2:65" s="12" customFormat="1" ht="11.25">
      <c r="B296" s="198"/>
      <c r="C296" s="199"/>
      <c r="D296" s="189" t="s">
        <v>155</v>
      </c>
      <c r="E296" s="200" t="s">
        <v>1</v>
      </c>
      <c r="F296" s="201" t="s">
        <v>481</v>
      </c>
      <c r="G296" s="199"/>
      <c r="H296" s="202">
        <v>327.60000000000002</v>
      </c>
      <c r="I296" s="203"/>
      <c r="J296" s="199"/>
      <c r="K296" s="199"/>
      <c r="L296" s="204"/>
      <c r="M296" s="205"/>
      <c r="N296" s="206"/>
      <c r="O296" s="206"/>
      <c r="P296" s="206"/>
      <c r="Q296" s="206"/>
      <c r="R296" s="206"/>
      <c r="S296" s="206"/>
      <c r="T296" s="207"/>
      <c r="AT296" s="208" t="s">
        <v>155</v>
      </c>
      <c r="AU296" s="208" t="s">
        <v>78</v>
      </c>
      <c r="AV296" s="12" t="s">
        <v>78</v>
      </c>
      <c r="AW296" s="12" t="s">
        <v>31</v>
      </c>
      <c r="AX296" s="12" t="s">
        <v>75</v>
      </c>
      <c r="AY296" s="208" t="s">
        <v>146</v>
      </c>
    </row>
    <row r="297" spans="2:65" s="1" customFormat="1" ht="16.5" customHeight="1">
      <c r="B297" s="33"/>
      <c r="C297" s="175" t="s">
        <v>482</v>
      </c>
      <c r="D297" s="175" t="s">
        <v>148</v>
      </c>
      <c r="E297" s="176" t="s">
        <v>483</v>
      </c>
      <c r="F297" s="177" t="s">
        <v>484</v>
      </c>
      <c r="G297" s="178" t="s">
        <v>285</v>
      </c>
      <c r="H297" s="179">
        <v>343.2</v>
      </c>
      <c r="I297" s="180"/>
      <c r="J297" s="181">
        <f>ROUND(I297*H297,2)</f>
        <v>0</v>
      </c>
      <c r="K297" s="177" t="s">
        <v>1</v>
      </c>
      <c r="L297" s="37"/>
      <c r="M297" s="182" t="s">
        <v>1</v>
      </c>
      <c r="N297" s="183" t="s">
        <v>39</v>
      </c>
      <c r="O297" s="59"/>
      <c r="P297" s="184">
        <f>O297*H297</f>
        <v>0</v>
      </c>
      <c r="Q297" s="184">
        <v>2.0000000000000002E-5</v>
      </c>
      <c r="R297" s="184">
        <f>Q297*H297</f>
        <v>6.8640000000000003E-3</v>
      </c>
      <c r="S297" s="184">
        <v>0</v>
      </c>
      <c r="T297" s="185">
        <f>S297*H297</f>
        <v>0</v>
      </c>
      <c r="AR297" s="16" t="s">
        <v>153</v>
      </c>
      <c r="AT297" s="16" t="s">
        <v>148</v>
      </c>
      <c r="AU297" s="16" t="s">
        <v>78</v>
      </c>
      <c r="AY297" s="16" t="s">
        <v>146</v>
      </c>
      <c r="BE297" s="186">
        <f>IF(N297="základní",J297,0)</f>
        <v>0</v>
      </c>
      <c r="BF297" s="186">
        <f>IF(N297="snížená",J297,0)</f>
        <v>0</v>
      </c>
      <c r="BG297" s="186">
        <f>IF(N297="zákl. přenesená",J297,0)</f>
        <v>0</v>
      </c>
      <c r="BH297" s="186">
        <f>IF(N297="sníž. přenesená",J297,0)</f>
        <v>0</v>
      </c>
      <c r="BI297" s="186">
        <f>IF(N297="nulová",J297,0)</f>
        <v>0</v>
      </c>
      <c r="BJ297" s="16" t="s">
        <v>75</v>
      </c>
      <c r="BK297" s="186">
        <f>ROUND(I297*H297,2)</f>
        <v>0</v>
      </c>
      <c r="BL297" s="16" t="s">
        <v>153</v>
      </c>
      <c r="BM297" s="16" t="s">
        <v>485</v>
      </c>
    </row>
    <row r="298" spans="2:65" s="11" customFormat="1" ht="11.25">
      <c r="B298" s="187"/>
      <c r="C298" s="188"/>
      <c r="D298" s="189" t="s">
        <v>155</v>
      </c>
      <c r="E298" s="190" t="s">
        <v>1</v>
      </c>
      <c r="F298" s="191" t="s">
        <v>480</v>
      </c>
      <c r="G298" s="188"/>
      <c r="H298" s="190" t="s">
        <v>1</v>
      </c>
      <c r="I298" s="192"/>
      <c r="J298" s="188"/>
      <c r="K298" s="188"/>
      <c r="L298" s="193"/>
      <c r="M298" s="194"/>
      <c r="N298" s="195"/>
      <c r="O298" s="195"/>
      <c r="P298" s="195"/>
      <c r="Q298" s="195"/>
      <c r="R298" s="195"/>
      <c r="S298" s="195"/>
      <c r="T298" s="196"/>
      <c r="AT298" s="197" t="s">
        <v>155</v>
      </c>
      <c r="AU298" s="197" t="s">
        <v>78</v>
      </c>
      <c r="AV298" s="11" t="s">
        <v>75</v>
      </c>
      <c r="AW298" s="11" t="s">
        <v>31</v>
      </c>
      <c r="AX298" s="11" t="s">
        <v>68</v>
      </c>
      <c r="AY298" s="197" t="s">
        <v>146</v>
      </c>
    </row>
    <row r="299" spans="2:65" s="12" customFormat="1" ht="11.25">
      <c r="B299" s="198"/>
      <c r="C299" s="199"/>
      <c r="D299" s="189" t="s">
        <v>155</v>
      </c>
      <c r="E299" s="200" t="s">
        <v>1</v>
      </c>
      <c r="F299" s="201" t="s">
        <v>486</v>
      </c>
      <c r="G299" s="199"/>
      <c r="H299" s="202">
        <v>343.2</v>
      </c>
      <c r="I299" s="203"/>
      <c r="J299" s="199"/>
      <c r="K299" s="199"/>
      <c r="L299" s="204"/>
      <c r="M299" s="205"/>
      <c r="N299" s="206"/>
      <c r="O299" s="206"/>
      <c r="P299" s="206"/>
      <c r="Q299" s="206"/>
      <c r="R299" s="206"/>
      <c r="S299" s="206"/>
      <c r="T299" s="207"/>
      <c r="AT299" s="208" t="s">
        <v>155</v>
      </c>
      <c r="AU299" s="208" t="s">
        <v>78</v>
      </c>
      <c r="AV299" s="12" t="s">
        <v>78</v>
      </c>
      <c r="AW299" s="12" t="s">
        <v>31</v>
      </c>
      <c r="AX299" s="12" t="s">
        <v>75</v>
      </c>
      <c r="AY299" s="208" t="s">
        <v>146</v>
      </c>
    </row>
    <row r="300" spans="2:65" s="1" customFormat="1" ht="16.5" customHeight="1">
      <c r="B300" s="33"/>
      <c r="C300" s="231" t="s">
        <v>487</v>
      </c>
      <c r="D300" s="231" t="s">
        <v>285</v>
      </c>
      <c r="E300" s="232" t="s">
        <v>488</v>
      </c>
      <c r="F300" s="233" t="s">
        <v>489</v>
      </c>
      <c r="G300" s="234" t="s">
        <v>285</v>
      </c>
      <c r="H300" s="235">
        <v>352.56</v>
      </c>
      <c r="I300" s="236"/>
      <c r="J300" s="237">
        <f>ROUND(I300*H300,2)</f>
        <v>0</v>
      </c>
      <c r="K300" s="233" t="s">
        <v>1</v>
      </c>
      <c r="L300" s="238"/>
      <c r="M300" s="239" t="s">
        <v>1</v>
      </c>
      <c r="N300" s="240" t="s">
        <v>39</v>
      </c>
      <c r="O300" s="59"/>
      <c r="P300" s="184">
        <f>O300*H300</f>
        <v>0</v>
      </c>
      <c r="Q300" s="184">
        <v>2.4000000000000001E-4</v>
      </c>
      <c r="R300" s="184">
        <f>Q300*H300</f>
        <v>8.4614400000000006E-2</v>
      </c>
      <c r="S300" s="184">
        <v>0</v>
      </c>
      <c r="T300" s="185">
        <f>S300*H300</f>
        <v>0</v>
      </c>
      <c r="AR300" s="16" t="s">
        <v>198</v>
      </c>
      <c r="AT300" s="16" t="s">
        <v>285</v>
      </c>
      <c r="AU300" s="16" t="s">
        <v>78</v>
      </c>
      <c r="AY300" s="16" t="s">
        <v>146</v>
      </c>
      <c r="BE300" s="186">
        <f>IF(N300="základní",J300,0)</f>
        <v>0</v>
      </c>
      <c r="BF300" s="186">
        <f>IF(N300="snížená",J300,0)</f>
        <v>0</v>
      </c>
      <c r="BG300" s="186">
        <f>IF(N300="zákl. přenesená",J300,0)</f>
        <v>0</v>
      </c>
      <c r="BH300" s="186">
        <f>IF(N300="sníž. přenesená",J300,0)</f>
        <v>0</v>
      </c>
      <c r="BI300" s="186">
        <f>IF(N300="nulová",J300,0)</f>
        <v>0</v>
      </c>
      <c r="BJ300" s="16" t="s">
        <v>75</v>
      </c>
      <c r="BK300" s="186">
        <f>ROUND(I300*H300,2)</f>
        <v>0</v>
      </c>
      <c r="BL300" s="16" t="s">
        <v>153</v>
      </c>
      <c r="BM300" s="16" t="s">
        <v>490</v>
      </c>
    </row>
    <row r="301" spans="2:65" s="11" customFormat="1" ht="11.25">
      <c r="B301" s="187"/>
      <c r="C301" s="188"/>
      <c r="D301" s="189" t="s">
        <v>155</v>
      </c>
      <c r="E301" s="190" t="s">
        <v>1</v>
      </c>
      <c r="F301" s="191" t="s">
        <v>480</v>
      </c>
      <c r="G301" s="188"/>
      <c r="H301" s="190" t="s">
        <v>1</v>
      </c>
      <c r="I301" s="192"/>
      <c r="J301" s="188"/>
      <c r="K301" s="188"/>
      <c r="L301" s="193"/>
      <c r="M301" s="194"/>
      <c r="N301" s="195"/>
      <c r="O301" s="195"/>
      <c r="P301" s="195"/>
      <c r="Q301" s="195"/>
      <c r="R301" s="195"/>
      <c r="S301" s="195"/>
      <c r="T301" s="196"/>
      <c r="AT301" s="197" t="s">
        <v>155</v>
      </c>
      <c r="AU301" s="197" t="s">
        <v>78</v>
      </c>
      <c r="AV301" s="11" t="s">
        <v>75</v>
      </c>
      <c r="AW301" s="11" t="s">
        <v>31</v>
      </c>
      <c r="AX301" s="11" t="s">
        <v>68</v>
      </c>
      <c r="AY301" s="197" t="s">
        <v>146</v>
      </c>
    </row>
    <row r="302" spans="2:65" s="12" customFormat="1" ht="11.25">
      <c r="B302" s="198"/>
      <c r="C302" s="199"/>
      <c r="D302" s="189" t="s">
        <v>155</v>
      </c>
      <c r="E302" s="200" t="s">
        <v>1</v>
      </c>
      <c r="F302" s="201" t="s">
        <v>491</v>
      </c>
      <c r="G302" s="199"/>
      <c r="H302" s="202">
        <v>352.56</v>
      </c>
      <c r="I302" s="203"/>
      <c r="J302" s="199"/>
      <c r="K302" s="199"/>
      <c r="L302" s="204"/>
      <c r="M302" s="205"/>
      <c r="N302" s="206"/>
      <c r="O302" s="206"/>
      <c r="P302" s="206"/>
      <c r="Q302" s="206"/>
      <c r="R302" s="206"/>
      <c r="S302" s="206"/>
      <c r="T302" s="207"/>
      <c r="AT302" s="208" t="s">
        <v>155</v>
      </c>
      <c r="AU302" s="208" t="s">
        <v>78</v>
      </c>
      <c r="AV302" s="12" t="s">
        <v>78</v>
      </c>
      <c r="AW302" s="12" t="s">
        <v>31</v>
      </c>
      <c r="AX302" s="12" t="s">
        <v>75</v>
      </c>
      <c r="AY302" s="208" t="s">
        <v>146</v>
      </c>
    </row>
    <row r="303" spans="2:65" s="10" customFormat="1" ht="22.9" customHeight="1">
      <c r="B303" s="159"/>
      <c r="C303" s="160"/>
      <c r="D303" s="161" t="s">
        <v>67</v>
      </c>
      <c r="E303" s="173" t="s">
        <v>492</v>
      </c>
      <c r="F303" s="173" t="s">
        <v>493</v>
      </c>
      <c r="G303" s="160"/>
      <c r="H303" s="160"/>
      <c r="I303" s="163"/>
      <c r="J303" s="174">
        <f>BK303</f>
        <v>0</v>
      </c>
      <c r="K303" s="160"/>
      <c r="L303" s="165"/>
      <c r="M303" s="166"/>
      <c r="N303" s="167"/>
      <c r="O303" s="167"/>
      <c r="P303" s="168">
        <f>SUM(P304:P305)</f>
        <v>0</v>
      </c>
      <c r="Q303" s="167"/>
      <c r="R303" s="168">
        <f>SUM(R304:R305)</f>
        <v>0</v>
      </c>
      <c r="S303" s="167"/>
      <c r="T303" s="169">
        <f>SUM(T304:T305)</f>
        <v>0</v>
      </c>
      <c r="AR303" s="170" t="s">
        <v>75</v>
      </c>
      <c r="AT303" s="171" t="s">
        <v>67</v>
      </c>
      <c r="AU303" s="171" t="s">
        <v>75</v>
      </c>
      <c r="AY303" s="170" t="s">
        <v>146</v>
      </c>
      <c r="BK303" s="172">
        <f>SUM(BK304:BK305)</f>
        <v>0</v>
      </c>
    </row>
    <row r="304" spans="2:65" s="1" customFormat="1" ht="16.5" customHeight="1">
      <c r="B304" s="33"/>
      <c r="C304" s="175" t="s">
        <v>494</v>
      </c>
      <c r="D304" s="175" t="s">
        <v>148</v>
      </c>
      <c r="E304" s="176" t="s">
        <v>495</v>
      </c>
      <c r="F304" s="177" t="s">
        <v>496</v>
      </c>
      <c r="G304" s="178" t="s">
        <v>288</v>
      </c>
      <c r="H304" s="179">
        <v>4.7050000000000001</v>
      </c>
      <c r="I304" s="180"/>
      <c r="J304" s="181">
        <f>ROUND(I304*H304,2)</f>
        <v>0</v>
      </c>
      <c r="K304" s="177" t="s">
        <v>152</v>
      </c>
      <c r="L304" s="37"/>
      <c r="M304" s="182" t="s">
        <v>1</v>
      </c>
      <c r="N304" s="183" t="s">
        <v>39</v>
      </c>
      <c r="O304" s="59"/>
      <c r="P304" s="184">
        <f>O304*H304</f>
        <v>0</v>
      </c>
      <c r="Q304" s="184">
        <v>0</v>
      </c>
      <c r="R304" s="184">
        <f>Q304*H304</f>
        <v>0</v>
      </c>
      <c r="S304" s="184">
        <v>0</v>
      </c>
      <c r="T304" s="185">
        <f>S304*H304</f>
        <v>0</v>
      </c>
      <c r="AR304" s="16" t="s">
        <v>153</v>
      </c>
      <c r="AT304" s="16" t="s">
        <v>148</v>
      </c>
      <c r="AU304" s="16" t="s">
        <v>78</v>
      </c>
      <c r="AY304" s="16" t="s">
        <v>146</v>
      </c>
      <c r="BE304" s="186">
        <f>IF(N304="základní",J304,0)</f>
        <v>0</v>
      </c>
      <c r="BF304" s="186">
        <f>IF(N304="snížená",J304,0)</f>
        <v>0</v>
      </c>
      <c r="BG304" s="186">
        <f>IF(N304="zákl. přenesená",J304,0)</f>
        <v>0</v>
      </c>
      <c r="BH304" s="186">
        <f>IF(N304="sníž. přenesená",J304,0)</f>
        <v>0</v>
      </c>
      <c r="BI304" s="186">
        <f>IF(N304="nulová",J304,0)</f>
        <v>0</v>
      </c>
      <c r="BJ304" s="16" t="s">
        <v>75</v>
      </c>
      <c r="BK304" s="186">
        <f>ROUND(I304*H304,2)</f>
        <v>0</v>
      </c>
      <c r="BL304" s="16" t="s">
        <v>153</v>
      </c>
      <c r="BM304" s="16" t="s">
        <v>497</v>
      </c>
    </row>
    <row r="305" spans="2:65" s="12" customFormat="1" ht="11.25">
      <c r="B305" s="198"/>
      <c r="C305" s="199"/>
      <c r="D305" s="189" t="s">
        <v>155</v>
      </c>
      <c r="E305" s="200" t="s">
        <v>1</v>
      </c>
      <c r="F305" s="201" t="s">
        <v>498</v>
      </c>
      <c r="G305" s="199"/>
      <c r="H305" s="202">
        <v>4.7050000000000001</v>
      </c>
      <c r="I305" s="203"/>
      <c r="J305" s="199"/>
      <c r="K305" s="199"/>
      <c r="L305" s="204"/>
      <c r="M305" s="205"/>
      <c r="N305" s="206"/>
      <c r="O305" s="206"/>
      <c r="P305" s="206"/>
      <c r="Q305" s="206"/>
      <c r="R305" s="206"/>
      <c r="S305" s="206"/>
      <c r="T305" s="207"/>
      <c r="AT305" s="208" t="s">
        <v>155</v>
      </c>
      <c r="AU305" s="208" t="s">
        <v>78</v>
      </c>
      <c r="AV305" s="12" t="s">
        <v>78</v>
      </c>
      <c r="AW305" s="12" t="s">
        <v>31</v>
      </c>
      <c r="AX305" s="12" t="s">
        <v>75</v>
      </c>
      <c r="AY305" s="208" t="s">
        <v>146</v>
      </c>
    </row>
    <row r="306" spans="2:65" s="10" customFormat="1" ht="22.9" customHeight="1">
      <c r="B306" s="159"/>
      <c r="C306" s="160"/>
      <c r="D306" s="161" t="s">
        <v>67</v>
      </c>
      <c r="E306" s="173" t="s">
        <v>499</v>
      </c>
      <c r="F306" s="173" t="s">
        <v>500</v>
      </c>
      <c r="G306" s="160"/>
      <c r="H306" s="160"/>
      <c r="I306" s="163"/>
      <c r="J306" s="174">
        <f>BK306</f>
        <v>0</v>
      </c>
      <c r="K306" s="160"/>
      <c r="L306" s="165"/>
      <c r="M306" s="166"/>
      <c r="N306" s="167"/>
      <c r="O306" s="167"/>
      <c r="P306" s="168">
        <f>SUM(P307:P312)</f>
        <v>0</v>
      </c>
      <c r="Q306" s="167"/>
      <c r="R306" s="168">
        <f>SUM(R307:R312)</f>
        <v>0</v>
      </c>
      <c r="S306" s="167"/>
      <c r="T306" s="169">
        <f>SUM(T307:T312)</f>
        <v>0</v>
      </c>
      <c r="AR306" s="170" t="s">
        <v>75</v>
      </c>
      <c r="AT306" s="171" t="s">
        <v>67</v>
      </c>
      <c r="AU306" s="171" t="s">
        <v>75</v>
      </c>
      <c r="AY306" s="170" t="s">
        <v>146</v>
      </c>
      <c r="BK306" s="172">
        <f>SUM(BK307:BK312)</f>
        <v>0</v>
      </c>
    </row>
    <row r="307" spans="2:65" s="1" customFormat="1" ht="16.5" customHeight="1">
      <c r="B307" s="33"/>
      <c r="C307" s="175" t="s">
        <v>501</v>
      </c>
      <c r="D307" s="175" t="s">
        <v>148</v>
      </c>
      <c r="E307" s="176" t="s">
        <v>502</v>
      </c>
      <c r="F307" s="177" t="s">
        <v>503</v>
      </c>
      <c r="G307" s="178" t="s">
        <v>288</v>
      </c>
      <c r="H307" s="179">
        <v>13.728</v>
      </c>
      <c r="I307" s="180"/>
      <c r="J307" s="181">
        <f>ROUND(I307*H307,2)</f>
        <v>0</v>
      </c>
      <c r="K307" s="177" t="s">
        <v>152</v>
      </c>
      <c r="L307" s="37"/>
      <c r="M307" s="182" t="s">
        <v>1</v>
      </c>
      <c r="N307" s="183" t="s">
        <v>39</v>
      </c>
      <c r="O307" s="59"/>
      <c r="P307" s="184">
        <f>O307*H307</f>
        <v>0</v>
      </c>
      <c r="Q307" s="184">
        <v>0</v>
      </c>
      <c r="R307" s="184">
        <f>Q307*H307</f>
        <v>0</v>
      </c>
      <c r="S307" s="184">
        <v>0</v>
      </c>
      <c r="T307" s="185">
        <f>S307*H307</f>
        <v>0</v>
      </c>
      <c r="AR307" s="16" t="s">
        <v>153</v>
      </c>
      <c r="AT307" s="16" t="s">
        <v>148</v>
      </c>
      <c r="AU307" s="16" t="s">
        <v>78</v>
      </c>
      <c r="AY307" s="16" t="s">
        <v>146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16" t="s">
        <v>75</v>
      </c>
      <c r="BK307" s="186">
        <f>ROUND(I307*H307,2)</f>
        <v>0</v>
      </c>
      <c r="BL307" s="16" t="s">
        <v>153</v>
      </c>
      <c r="BM307" s="16" t="s">
        <v>504</v>
      </c>
    </row>
    <row r="308" spans="2:65" s="12" customFormat="1" ht="11.25">
      <c r="B308" s="198"/>
      <c r="C308" s="199"/>
      <c r="D308" s="189" t="s">
        <v>155</v>
      </c>
      <c r="E308" s="200" t="s">
        <v>1</v>
      </c>
      <c r="F308" s="201" t="s">
        <v>505</v>
      </c>
      <c r="G308" s="199"/>
      <c r="H308" s="202">
        <v>13.728</v>
      </c>
      <c r="I308" s="203"/>
      <c r="J308" s="199"/>
      <c r="K308" s="199"/>
      <c r="L308" s="204"/>
      <c r="M308" s="205"/>
      <c r="N308" s="206"/>
      <c r="O308" s="206"/>
      <c r="P308" s="206"/>
      <c r="Q308" s="206"/>
      <c r="R308" s="206"/>
      <c r="S308" s="206"/>
      <c r="T308" s="207"/>
      <c r="AT308" s="208" t="s">
        <v>155</v>
      </c>
      <c r="AU308" s="208" t="s">
        <v>78</v>
      </c>
      <c r="AV308" s="12" t="s">
        <v>78</v>
      </c>
      <c r="AW308" s="12" t="s">
        <v>31</v>
      </c>
      <c r="AX308" s="12" t="s">
        <v>75</v>
      </c>
      <c r="AY308" s="208" t="s">
        <v>146</v>
      </c>
    </row>
    <row r="309" spans="2:65" s="1" customFormat="1" ht="16.5" customHeight="1">
      <c r="B309" s="33"/>
      <c r="C309" s="175" t="s">
        <v>506</v>
      </c>
      <c r="D309" s="175" t="s">
        <v>148</v>
      </c>
      <c r="E309" s="176" t="s">
        <v>507</v>
      </c>
      <c r="F309" s="177" t="s">
        <v>508</v>
      </c>
      <c r="G309" s="178" t="s">
        <v>288</v>
      </c>
      <c r="H309" s="179">
        <v>123.55200000000001</v>
      </c>
      <c r="I309" s="180"/>
      <c r="J309" s="181">
        <f>ROUND(I309*H309,2)</f>
        <v>0</v>
      </c>
      <c r="K309" s="177" t="s">
        <v>152</v>
      </c>
      <c r="L309" s="37"/>
      <c r="M309" s="182" t="s">
        <v>1</v>
      </c>
      <c r="N309" s="183" t="s">
        <v>39</v>
      </c>
      <c r="O309" s="59"/>
      <c r="P309" s="184">
        <f>O309*H309</f>
        <v>0</v>
      </c>
      <c r="Q309" s="184">
        <v>0</v>
      </c>
      <c r="R309" s="184">
        <f>Q309*H309</f>
        <v>0</v>
      </c>
      <c r="S309" s="184">
        <v>0</v>
      </c>
      <c r="T309" s="185">
        <f>S309*H309</f>
        <v>0</v>
      </c>
      <c r="AR309" s="16" t="s">
        <v>153</v>
      </c>
      <c r="AT309" s="16" t="s">
        <v>148</v>
      </c>
      <c r="AU309" s="16" t="s">
        <v>78</v>
      </c>
      <c r="AY309" s="16" t="s">
        <v>146</v>
      </c>
      <c r="BE309" s="186">
        <f>IF(N309="základní",J309,0)</f>
        <v>0</v>
      </c>
      <c r="BF309" s="186">
        <f>IF(N309="snížená",J309,0)</f>
        <v>0</v>
      </c>
      <c r="BG309" s="186">
        <f>IF(N309="zákl. přenesená",J309,0)</f>
        <v>0</v>
      </c>
      <c r="BH309" s="186">
        <f>IF(N309="sníž. přenesená",J309,0)</f>
        <v>0</v>
      </c>
      <c r="BI309" s="186">
        <f>IF(N309="nulová",J309,0)</f>
        <v>0</v>
      </c>
      <c r="BJ309" s="16" t="s">
        <v>75</v>
      </c>
      <c r="BK309" s="186">
        <f>ROUND(I309*H309,2)</f>
        <v>0</v>
      </c>
      <c r="BL309" s="16" t="s">
        <v>153</v>
      </c>
      <c r="BM309" s="16" t="s">
        <v>509</v>
      </c>
    </row>
    <row r="310" spans="2:65" s="12" customFormat="1" ht="11.25">
      <c r="B310" s="198"/>
      <c r="C310" s="199"/>
      <c r="D310" s="189" t="s">
        <v>155</v>
      </c>
      <c r="E310" s="200" t="s">
        <v>1</v>
      </c>
      <c r="F310" s="201" t="s">
        <v>510</v>
      </c>
      <c r="G310" s="199"/>
      <c r="H310" s="202">
        <v>123.55200000000001</v>
      </c>
      <c r="I310" s="203"/>
      <c r="J310" s="199"/>
      <c r="K310" s="199"/>
      <c r="L310" s="204"/>
      <c r="M310" s="205"/>
      <c r="N310" s="206"/>
      <c r="O310" s="206"/>
      <c r="P310" s="206"/>
      <c r="Q310" s="206"/>
      <c r="R310" s="206"/>
      <c r="S310" s="206"/>
      <c r="T310" s="207"/>
      <c r="AT310" s="208" t="s">
        <v>155</v>
      </c>
      <c r="AU310" s="208" t="s">
        <v>78</v>
      </c>
      <c r="AV310" s="12" t="s">
        <v>78</v>
      </c>
      <c r="AW310" s="12" t="s">
        <v>31</v>
      </c>
      <c r="AX310" s="12" t="s">
        <v>75</v>
      </c>
      <c r="AY310" s="208" t="s">
        <v>146</v>
      </c>
    </row>
    <row r="311" spans="2:65" s="1" customFormat="1" ht="16.5" customHeight="1">
      <c r="B311" s="33"/>
      <c r="C311" s="175" t="s">
        <v>511</v>
      </c>
      <c r="D311" s="175" t="s">
        <v>148</v>
      </c>
      <c r="E311" s="176" t="s">
        <v>512</v>
      </c>
      <c r="F311" s="177" t="s">
        <v>513</v>
      </c>
      <c r="G311" s="178" t="s">
        <v>288</v>
      </c>
      <c r="H311" s="179">
        <v>13.728</v>
      </c>
      <c r="I311" s="180"/>
      <c r="J311" s="181">
        <f>ROUND(I311*H311,2)</f>
        <v>0</v>
      </c>
      <c r="K311" s="177" t="s">
        <v>1</v>
      </c>
      <c r="L311" s="37"/>
      <c r="M311" s="182" t="s">
        <v>1</v>
      </c>
      <c r="N311" s="183" t="s">
        <v>39</v>
      </c>
      <c r="O311" s="59"/>
      <c r="P311" s="184">
        <f>O311*H311</f>
        <v>0</v>
      </c>
      <c r="Q311" s="184">
        <v>0</v>
      </c>
      <c r="R311" s="184">
        <f>Q311*H311</f>
        <v>0</v>
      </c>
      <c r="S311" s="184">
        <v>0</v>
      </c>
      <c r="T311" s="185">
        <f>S311*H311</f>
        <v>0</v>
      </c>
      <c r="AR311" s="16" t="s">
        <v>153</v>
      </c>
      <c r="AT311" s="16" t="s">
        <v>148</v>
      </c>
      <c r="AU311" s="16" t="s">
        <v>78</v>
      </c>
      <c r="AY311" s="16" t="s">
        <v>146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6" t="s">
        <v>75</v>
      </c>
      <c r="BK311" s="186">
        <f>ROUND(I311*H311,2)</f>
        <v>0</v>
      </c>
      <c r="BL311" s="16" t="s">
        <v>153</v>
      </c>
      <c r="BM311" s="16" t="s">
        <v>514</v>
      </c>
    </row>
    <row r="312" spans="2:65" s="12" customFormat="1" ht="11.25">
      <c r="B312" s="198"/>
      <c r="C312" s="199"/>
      <c r="D312" s="189" t="s">
        <v>155</v>
      </c>
      <c r="E312" s="200" t="s">
        <v>1</v>
      </c>
      <c r="F312" s="201" t="s">
        <v>505</v>
      </c>
      <c r="G312" s="199"/>
      <c r="H312" s="202">
        <v>13.728</v>
      </c>
      <c r="I312" s="203"/>
      <c r="J312" s="199"/>
      <c r="K312" s="199"/>
      <c r="L312" s="204"/>
      <c r="M312" s="241"/>
      <c r="N312" s="242"/>
      <c r="O312" s="242"/>
      <c r="P312" s="242"/>
      <c r="Q312" s="242"/>
      <c r="R312" s="242"/>
      <c r="S312" s="242"/>
      <c r="T312" s="243"/>
      <c r="AT312" s="208" t="s">
        <v>155</v>
      </c>
      <c r="AU312" s="208" t="s">
        <v>78</v>
      </c>
      <c r="AV312" s="12" t="s">
        <v>78</v>
      </c>
      <c r="AW312" s="12" t="s">
        <v>31</v>
      </c>
      <c r="AX312" s="12" t="s">
        <v>75</v>
      </c>
      <c r="AY312" s="208" t="s">
        <v>146</v>
      </c>
    </row>
    <row r="313" spans="2:65" s="1" customFormat="1" ht="6.95" customHeight="1">
      <c r="B313" s="45"/>
      <c r="C313" s="46"/>
      <c r="D313" s="46"/>
      <c r="E313" s="46"/>
      <c r="F313" s="46"/>
      <c r="G313" s="46"/>
      <c r="H313" s="46"/>
      <c r="I313" s="125"/>
      <c r="J313" s="46"/>
      <c r="K313" s="46"/>
      <c r="L313" s="37"/>
    </row>
  </sheetData>
  <sheetProtection algorithmName="SHA-512" hashValue="XDQxg8ouxe8C4RC+ZgPAa6My84Kd1kfDQt2Qjtd6CkR8qeEYO1ohixDwhh1pNVCh+1leEUseR9PRHPV/ZFtzHA==" saltValue="pITYeZdOdo+zlpIEuRQxSuqZCqKKb26UQPlnMZRO7yEOkQsp8uUgWVVRdYWshroSgDVyxZRvz0jpKRiisASdlA==" spinCount="100000" sheet="1" objects="1" scenarios="1" formatColumns="0" formatRows="0" autoFilter="0"/>
  <autoFilter ref="C85:K312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5"/>
  <sheetViews>
    <sheetView showGridLines="0" topLeftCell="A11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81</v>
      </c>
    </row>
    <row r="3" spans="2:46" ht="6.95" customHeight="1">
      <c r="B3" s="98"/>
      <c r="C3" s="99"/>
      <c r="D3" s="99"/>
      <c r="E3" s="99"/>
      <c r="F3" s="99"/>
      <c r="G3" s="99"/>
      <c r="H3" s="99"/>
      <c r="I3" s="100"/>
      <c r="J3" s="99"/>
      <c r="K3" s="99"/>
      <c r="L3" s="19"/>
      <c r="AT3" s="16" t="s">
        <v>78</v>
      </c>
    </row>
    <row r="4" spans="2:46" ht="24.95" customHeight="1">
      <c r="B4" s="19"/>
      <c r="D4" s="101" t="s">
        <v>92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2" t="s">
        <v>16</v>
      </c>
      <c r="L6" s="19"/>
    </row>
    <row r="7" spans="2:46" ht="16.5" customHeight="1">
      <c r="B7" s="19"/>
      <c r="E7" s="284" t="str">
        <f>'Rekapitulace stavby'!K6</f>
        <v>Obnova výtlačného řadu z PE 90, délka 312 m v obci Knapovec</v>
      </c>
      <c r="F7" s="285"/>
      <c r="G7" s="285"/>
      <c r="H7" s="285"/>
      <c r="L7" s="19"/>
    </row>
    <row r="8" spans="2:46" s="1" customFormat="1" ht="12" customHeight="1">
      <c r="B8" s="37"/>
      <c r="D8" s="102" t="s">
        <v>101</v>
      </c>
      <c r="I8" s="103"/>
      <c r="L8" s="37"/>
    </row>
    <row r="9" spans="2:46" s="1" customFormat="1" ht="36.950000000000003" customHeight="1">
      <c r="B9" s="37"/>
      <c r="E9" s="286" t="s">
        <v>515</v>
      </c>
      <c r="F9" s="287"/>
      <c r="G9" s="287"/>
      <c r="H9" s="287"/>
      <c r="I9" s="103"/>
      <c r="L9" s="37"/>
    </row>
    <row r="10" spans="2:46" s="1" customFormat="1" ht="11.25">
      <c r="B10" s="37"/>
      <c r="I10" s="103"/>
      <c r="L10" s="37"/>
    </row>
    <row r="11" spans="2:46" s="1" customFormat="1" ht="12" customHeight="1">
      <c r="B11" s="37"/>
      <c r="D11" s="102" t="s">
        <v>18</v>
      </c>
      <c r="F11" s="16" t="s">
        <v>82</v>
      </c>
      <c r="I11" s="104" t="s">
        <v>19</v>
      </c>
      <c r="J11" s="16" t="s">
        <v>110</v>
      </c>
      <c r="L11" s="37"/>
    </row>
    <row r="12" spans="2:46" s="1" customFormat="1" ht="12" customHeight="1">
      <c r="B12" s="37"/>
      <c r="D12" s="102" t="s">
        <v>20</v>
      </c>
      <c r="F12" s="16" t="s">
        <v>21</v>
      </c>
      <c r="I12" s="104" t="s">
        <v>22</v>
      </c>
      <c r="J12" s="105" t="str">
        <f>'Rekapitulace stavby'!AN8</f>
        <v>4.3.2019</v>
      </c>
      <c r="L12" s="37"/>
    </row>
    <row r="13" spans="2:46" s="1" customFormat="1" ht="10.9" customHeight="1">
      <c r="B13" s="37"/>
      <c r="I13" s="103"/>
      <c r="L13" s="37"/>
    </row>
    <row r="14" spans="2:46" s="1" customFormat="1" ht="12" customHeight="1">
      <c r="B14" s="37"/>
      <c r="D14" s="102" t="s">
        <v>24</v>
      </c>
      <c r="I14" s="104" t="s">
        <v>25</v>
      </c>
      <c r="J14" s="16" t="str">
        <f>IF('Rekapitulace stavby'!AN10="","",'Rekapitulace stavby'!AN10)</f>
        <v/>
      </c>
      <c r="L14" s="37"/>
    </row>
    <row r="15" spans="2:46" s="1" customFormat="1" ht="18" customHeight="1">
      <c r="B15" s="37"/>
      <c r="E15" s="16" t="str">
        <f>IF('Rekapitulace stavby'!E11="","",'Rekapitulace stavby'!E11)</f>
        <v xml:space="preserve"> </v>
      </c>
      <c r="I15" s="104" t="s">
        <v>27</v>
      </c>
      <c r="J15" s="16" t="str">
        <f>IF('Rekapitulace stavby'!AN11="","",'Rekapitulace stavby'!AN11)</f>
        <v/>
      </c>
      <c r="L15" s="37"/>
    </row>
    <row r="16" spans="2:46" s="1" customFormat="1" ht="6.95" customHeight="1">
      <c r="B16" s="37"/>
      <c r="I16" s="103"/>
      <c r="L16" s="37"/>
    </row>
    <row r="17" spans="2:12" s="1" customFormat="1" ht="12" customHeight="1">
      <c r="B17" s="37"/>
      <c r="D17" s="102" t="s">
        <v>28</v>
      </c>
      <c r="I17" s="104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88" t="str">
        <f>'Rekapitulace stavby'!E14</f>
        <v>Vyplň údaj</v>
      </c>
      <c r="F18" s="289"/>
      <c r="G18" s="289"/>
      <c r="H18" s="289"/>
      <c r="I18" s="104" t="s">
        <v>27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3"/>
      <c r="L19" s="37"/>
    </row>
    <row r="20" spans="2:12" s="1" customFormat="1" ht="12" customHeight="1">
      <c r="B20" s="37"/>
      <c r="D20" s="102" t="s">
        <v>30</v>
      </c>
      <c r="I20" s="104" t="s">
        <v>25</v>
      </c>
      <c r="J20" s="16" t="str">
        <f>IF('Rekapitulace stavby'!AN16="","",'Rekapitulace stavby'!AN16)</f>
        <v/>
      </c>
      <c r="L20" s="37"/>
    </row>
    <row r="21" spans="2:12" s="1" customFormat="1" ht="18" customHeight="1">
      <c r="B21" s="37"/>
      <c r="E21" s="16" t="str">
        <f>IF('Rekapitulace stavby'!E17="","",'Rekapitulace stavby'!E17)</f>
        <v xml:space="preserve"> </v>
      </c>
      <c r="I21" s="104" t="s">
        <v>27</v>
      </c>
      <c r="J21" s="16" t="str">
        <f>IF('Rekapitulace stavby'!AN17="","",'Rekapitulace stavby'!AN17)</f>
        <v/>
      </c>
      <c r="L21" s="37"/>
    </row>
    <row r="22" spans="2:12" s="1" customFormat="1" ht="6.95" customHeight="1">
      <c r="B22" s="37"/>
      <c r="I22" s="103"/>
      <c r="L22" s="37"/>
    </row>
    <row r="23" spans="2:12" s="1" customFormat="1" ht="12" customHeight="1">
      <c r="B23" s="37"/>
      <c r="D23" s="102" t="s">
        <v>32</v>
      </c>
      <c r="I23" s="104" t="s">
        <v>25</v>
      </c>
      <c r="J23" s="16" t="str">
        <f>IF('Rekapitulace stavby'!AN19="","",'Rekapitulace stavby'!AN19)</f>
        <v/>
      </c>
      <c r="L23" s="37"/>
    </row>
    <row r="24" spans="2:12" s="1" customFormat="1" ht="18" customHeight="1">
      <c r="B24" s="37"/>
      <c r="E24" s="16" t="str">
        <f>IF('Rekapitulace stavby'!E20="","",'Rekapitulace stavby'!E20)</f>
        <v xml:space="preserve"> </v>
      </c>
      <c r="I24" s="104" t="s">
        <v>27</v>
      </c>
      <c r="J24" s="16" t="str">
        <f>IF('Rekapitulace stavby'!AN20="","",'Rekapitulace stavby'!AN20)</f>
        <v/>
      </c>
      <c r="L24" s="37"/>
    </row>
    <row r="25" spans="2:12" s="1" customFormat="1" ht="6.95" customHeight="1">
      <c r="B25" s="37"/>
      <c r="I25" s="103"/>
      <c r="L25" s="37"/>
    </row>
    <row r="26" spans="2:12" s="1" customFormat="1" ht="12" customHeight="1">
      <c r="B26" s="37"/>
      <c r="D26" s="102" t="s">
        <v>33</v>
      </c>
      <c r="I26" s="103"/>
      <c r="L26" s="37"/>
    </row>
    <row r="27" spans="2:12" s="6" customFormat="1" ht="16.5" customHeight="1">
      <c r="B27" s="106"/>
      <c r="E27" s="290" t="s">
        <v>1</v>
      </c>
      <c r="F27" s="290"/>
      <c r="G27" s="290"/>
      <c r="H27" s="290"/>
      <c r="I27" s="107"/>
      <c r="L27" s="106"/>
    </row>
    <row r="28" spans="2:12" s="1" customFormat="1" ht="6.95" customHeight="1">
      <c r="B28" s="37"/>
      <c r="I28" s="103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8"/>
      <c r="J29" s="55"/>
      <c r="K29" s="55"/>
      <c r="L29" s="37"/>
    </row>
    <row r="30" spans="2:12" s="1" customFormat="1" ht="25.35" customHeight="1">
      <c r="B30" s="37"/>
      <c r="D30" s="109" t="s">
        <v>34</v>
      </c>
      <c r="I30" s="103"/>
      <c r="J30" s="110">
        <f>ROUND(J82,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8"/>
      <c r="J31" s="55"/>
      <c r="K31" s="55"/>
      <c r="L31" s="37"/>
    </row>
    <row r="32" spans="2:12" s="1" customFormat="1" ht="14.45" customHeight="1">
      <c r="B32" s="37"/>
      <c r="F32" s="111" t="s">
        <v>36</v>
      </c>
      <c r="I32" s="112" t="s">
        <v>35</v>
      </c>
      <c r="J32" s="111" t="s">
        <v>37</v>
      </c>
      <c r="L32" s="37"/>
    </row>
    <row r="33" spans="2:12" s="1" customFormat="1" ht="14.45" customHeight="1">
      <c r="B33" s="37"/>
      <c r="D33" s="102" t="s">
        <v>38</v>
      </c>
      <c r="E33" s="102" t="s">
        <v>39</v>
      </c>
      <c r="F33" s="113">
        <f>ROUND((SUM(BE82:BE134)),  2)</f>
        <v>0</v>
      </c>
      <c r="I33" s="114">
        <v>0.21</v>
      </c>
      <c r="J33" s="113">
        <f>ROUND(((SUM(BE82:BE134))*I33),  2)</f>
        <v>0</v>
      </c>
      <c r="L33" s="37"/>
    </row>
    <row r="34" spans="2:12" s="1" customFormat="1" ht="14.45" customHeight="1">
      <c r="B34" s="37"/>
      <c r="E34" s="102" t="s">
        <v>40</v>
      </c>
      <c r="F34" s="113">
        <f>ROUND((SUM(BF82:BF134)),  2)</f>
        <v>0</v>
      </c>
      <c r="I34" s="114">
        <v>0.15</v>
      </c>
      <c r="J34" s="113">
        <f>ROUND(((SUM(BF82:BF134))*I34),  2)</f>
        <v>0</v>
      </c>
      <c r="L34" s="37"/>
    </row>
    <row r="35" spans="2:12" s="1" customFormat="1" ht="14.45" hidden="1" customHeight="1">
      <c r="B35" s="37"/>
      <c r="E35" s="102" t="s">
        <v>41</v>
      </c>
      <c r="F35" s="113">
        <f>ROUND((SUM(BG82:BG134)),  2)</f>
        <v>0</v>
      </c>
      <c r="I35" s="114">
        <v>0.21</v>
      </c>
      <c r="J35" s="113">
        <f>0</f>
        <v>0</v>
      </c>
      <c r="L35" s="37"/>
    </row>
    <row r="36" spans="2:12" s="1" customFormat="1" ht="14.45" hidden="1" customHeight="1">
      <c r="B36" s="37"/>
      <c r="E36" s="102" t="s">
        <v>42</v>
      </c>
      <c r="F36" s="113">
        <f>ROUND((SUM(BH82:BH134)),  2)</f>
        <v>0</v>
      </c>
      <c r="I36" s="114">
        <v>0.15</v>
      </c>
      <c r="J36" s="113">
        <f>0</f>
        <v>0</v>
      </c>
      <c r="L36" s="37"/>
    </row>
    <row r="37" spans="2:12" s="1" customFormat="1" ht="14.45" hidden="1" customHeight="1">
      <c r="B37" s="37"/>
      <c r="E37" s="102" t="s">
        <v>43</v>
      </c>
      <c r="F37" s="113">
        <f>ROUND((SUM(BI82:BI134)),  2)</f>
        <v>0</v>
      </c>
      <c r="I37" s="114">
        <v>0</v>
      </c>
      <c r="J37" s="113">
        <f>0</f>
        <v>0</v>
      </c>
      <c r="L37" s="37"/>
    </row>
    <row r="38" spans="2:12" s="1" customFormat="1" ht="6.95" customHeight="1">
      <c r="B38" s="37"/>
      <c r="I38" s="103"/>
      <c r="L38" s="37"/>
    </row>
    <row r="39" spans="2:12" s="1" customFormat="1" ht="25.35" customHeight="1">
      <c r="B39" s="37"/>
      <c r="C39" s="115"/>
      <c r="D39" s="116" t="s">
        <v>44</v>
      </c>
      <c r="E39" s="117"/>
      <c r="F39" s="117"/>
      <c r="G39" s="118" t="s">
        <v>45</v>
      </c>
      <c r="H39" s="119" t="s">
        <v>46</v>
      </c>
      <c r="I39" s="120"/>
      <c r="J39" s="121">
        <f>SUM(J30:J37)</f>
        <v>0</v>
      </c>
      <c r="K39" s="122"/>
      <c r="L39" s="37"/>
    </row>
    <row r="40" spans="2:12" s="1" customFormat="1" ht="14.45" customHeight="1">
      <c r="B40" s="123"/>
      <c r="C40" s="124"/>
      <c r="D40" s="124"/>
      <c r="E40" s="124"/>
      <c r="F40" s="124"/>
      <c r="G40" s="124"/>
      <c r="H40" s="124"/>
      <c r="I40" s="125"/>
      <c r="J40" s="124"/>
      <c r="K40" s="124"/>
      <c r="L40" s="37"/>
    </row>
    <row r="44" spans="2:12" s="1" customFormat="1" ht="6.95" customHeight="1">
      <c r="B44" s="126"/>
      <c r="C44" s="127"/>
      <c r="D44" s="127"/>
      <c r="E44" s="127"/>
      <c r="F44" s="127"/>
      <c r="G44" s="127"/>
      <c r="H44" s="127"/>
      <c r="I44" s="128"/>
      <c r="J44" s="127"/>
      <c r="K44" s="127"/>
      <c r="L44" s="37"/>
    </row>
    <row r="45" spans="2:12" s="1" customFormat="1" ht="24.95" customHeight="1">
      <c r="B45" s="33"/>
      <c r="C45" s="22" t="s">
        <v>119</v>
      </c>
      <c r="D45" s="34"/>
      <c r="E45" s="34"/>
      <c r="F45" s="34"/>
      <c r="G45" s="34"/>
      <c r="H45" s="34"/>
      <c r="I45" s="103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3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3"/>
      <c r="J47" s="34"/>
      <c r="K47" s="34"/>
      <c r="L47" s="37"/>
    </row>
    <row r="48" spans="2:12" s="1" customFormat="1" ht="16.5" customHeight="1">
      <c r="B48" s="33"/>
      <c r="C48" s="34"/>
      <c r="D48" s="34"/>
      <c r="E48" s="291" t="str">
        <f>E7</f>
        <v>Obnova výtlačného řadu z PE 90, délka 312 m v obci Knapovec</v>
      </c>
      <c r="F48" s="292"/>
      <c r="G48" s="292"/>
      <c r="H48" s="292"/>
      <c r="I48" s="103"/>
      <c r="J48" s="34"/>
      <c r="K48" s="34"/>
      <c r="L48" s="37"/>
    </row>
    <row r="49" spans="2:47" s="1" customFormat="1" ht="12" customHeight="1">
      <c r="B49" s="33"/>
      <c r="C49" s="28" t="s">
        <v>101</v>
      </c>
      <c r="D49" s="34"/>
      <c r="E49" s="34"/>
      <c r="F49" s="34"/>
      <c r="G49" s="34"/>
      <c r="H49" s="34"/>
      <c r="I49" s="103"/>
      <c r="J49" s="34"/>
      <c r="K49" s="34"/>
      <c r="L49" s="37"/>
    </row>
    <row r="50" spans="2:47" s="1" customFormat="1" ht="16.5" customHeight="1">
      <c r="B50" s="33"/>
      <c r="C50" s="34"/>
      <c r="D50" s="34"/>
      <c r="E50" s="263" t="str">
        <f>E9</f>
        <v>02 - Suchovod</v>
      </c>
      <c r="F50" s="262"/>
      <c r="G50" s="262"/>
      <c r="H50" s="262"/>
      <c r="I50" s="103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3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>Knapovec</v>
      </c>
      <c r="G52" s="34"/>
      <c r="H52" s="34"/>
      <c r="I52" s="104" t="s">
        <v>22</v>
      </c>
      <c r="J52" s="54" t="str">
        <f>IF(J12="","",J12)</f>
        <v>4.3.2019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3"/>
      <c r="J53" s="34"/>
      <c r="K53" s="34"/>
      <c r="L53" s="37"/>
    </row>
    <row r="54" spans="2:47" s="1" customFormat="1" ht="13.7" customHeight="1">
      <c r="B54" s="33"/>
      <c r="C54" s="28" t="s">
        <v>24</v>
      </c>
      <c r="D54" s="34"/>
      <c r="E54" s="34"/>
      <c r="F54" s="26" t="str">
        <f>E15</f>
        <v xml:space="preserve"> </v>
      </c>
      <c r="G54" s="34"/>
      <c r="H54" s="34"/>
      <c r="I54" s="104" t="s">
        <v>30</v>
      </c>
      <c r="J54" s="31" t="str">
        <f>E21</f>
        <v xml:space="preserve"> </v>
      </c>
      <c r="K54" s="34"/>
      <c r="L54" s="37"/>
    </row>
    <row r="55" spans="2:47" s="1" customFormat="1" ht="13.7" customHeight="1">
      <c r="B55" s="33"/>
      <c r="C55" s="28" t="s">
        <v>28</v>
      </c>
      <c r="D55" s="34"/>
      <c r="E55" s="34"/>
      <c r="F55" s="26" t="str">
        <f>IF(E18="","",E18)</f>
        <v>Vyplň údaj</v>
      </c>
      <c r="G55" s="34"/>
      <c r="H55" s="34"/>
      <c r="I55" s="104" t="s">
        <v>32</v>
      </c>
      <c r="J55" s="31" t="str">
        <f>E24</f>
        <v xml:space="preserve"> 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3"/>
      <c r="J56" s="34"/>
      <c r="K56" s="34"/>
      <c r="L56" s="37"/>
    </row>
    <row r="57" spans="2:47" s="1" customFormat="1" ht="29.25" customHeight="1">
      <c r="B57" s="33"/>
      <c r="C57" s="129" t="s">
        <v>120</v>
      </c>
      <c r="D57" s="130"/>
      <c r="E57" s="130"/>
      <c r="F57" s="130"/>
      <c r="G57" s="130"/>
      <c r="H57" s="130"/>
      <c r="I57" s="131"/>
      <c r="J57" s="132" t="s">
        <v>121</v>
      </c>
      <c r="K57" s="130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3"/>
      <c r="J58" s="34"/>
      <c r="K58" s="34"/>
      <c r="L58" s="37"/>
    </row>
    <row r="59" spans="2:47" s="1" customFormat="1" ht="22.9" customHeight="1">
      <c r="B59" s="33"/>
      <c r="C59" s="133" t="s">
        <v>122</v>
      </c>
      <c r="D59" s="34"/>
      <c r="E59" s="34"/>
      <c r="F59" s="34"/>
      <c r="G59" s="34"/>
      <c r="H59" s="34"/>
      <c r="I59" s="103"/>
      <c r="J59" s="72">
        <f>J82</f>
        <v>0</v>
      </c>
      <c r="K59" s="34"/>
      <c r="L59" s="37"/>
      <c r="AU59" s="16" t="s">
        <v>123</v>
      </c>
    </row>
    <row r="60" spans="2:47" s="7" customFormat="1" ht="24.95" customHeight="1">
      <c r="B60" s="134"/>
      <c r="C60" s="135"/>
      <c r="D60" s="136" t="s">
        <v>124</v>
      </c>
      <c r="E60" s="137"/>
      <c r="F60" s="137"/>
      <c r="G60" s="137"/>
      <c r="H60" s="137"/>
      <c r="I60" s="138"/>
      <c r="J60" s="139">
        <f>J83</f>
        <v>0</v>
      </c>
      <c r="K60" s="135"/>
      <c r="L60" s="140"/>
    </row>
    <row r="61" spans="2:47" s="8" customFormat="1" ht="19.899999999999999" customHeight="1">
      <c r="B61" s="141"/>
      <c r="C61" s="142"/>
      <c r="D61" s="143" t="s">
        <v>128</v>
      </c>
      <c r="E61" s="144"/>
      <c r="F61" s="144"/>
      <c r="G61" s="144"/>
      <c r="H61" s="144"/>
      <c r="I61" s="145"/>
      <c r="J61" s="146">
        <f>J84</f>
        <v>0</v>
      </c>
      <c r="K61" s="142"/>
      <c r="L61" s="147"/>
    </row>
    <row r="62" spans="2:47" s="8" customFormat="1" ht="19.899999999999999" customHeight="1">
      <c r="B62" s="141"/>
      <c r="C62" s="142"/>
      <c r="D62" s="143" t="s">
        <v>129</v>
      </c>
      <c r="E62" s="144"/>
      <c r="F62" s="144"/>
      <c r="G62" s="144"/>
      <c r="H62" s="144"/>
      <c r="I62" s="145"/>
      <c r="J62" s="146">
        <f>J132</f>
        <v>0</v>
      </c>
      <c r="K62" s="142"/>
      <c r="L62" s="147"/>
    </row>
    <row r="63" spans="2:47" s="1" customFormat="1" ht="21.75" customHeight="1">
      <c r="B63" s="33"/>
      <c r="C63" s="34"/>
      <c r="D63" s="34"/>
      <c r="E63" s="34"/>
      <c r="F63" s="34"/>
      <c r="G63" s="34"/>
      <c r="H63" s="34"/>
      <c r="I63" s="103"/>
      <c r="J63" s="34"/>
      <c r="K63" s="34"/>
      <c r="L63" s="37"/>
    </row>
    <row r="64" spans="2:47" s="1" customFormat="1" ht="6.95" customHeight="1">
      <c r="B64" s="45"/>
      <c r="C64" s="46"/>
      <c r="D64" s="46"/>
      <c r="E64" s="46"/>
      <c r="F64" s="46"/>
      <c r="G64" s="46"/>
      <c r="H64" s="46"/>
      <c r="I64" s="125"/>
      <c r="J64" s="46"/>
      <c r="K64" s="46"/>
      <c r="L64" s="37"/>
    </row>
    <row r="68" spans="2:12" s="1" customFormat="1" ht="6.95" customHeight="1">
      <c r="B68" s="47"/>
      <c r="C68" s="48"/>
      <c r="D68" s="48"/>
      <c r="E68" s="48"/>
      <c r="F68" s="48"/>
      <c r="G68" s="48"/>
      <c r="H68" s="48"/>
      <c r="I68" s="128"/>
      <c r="J68" s="48"/>
      <c r="K68" s="48"/>
      <c r="L68" s="37"/>
    </row>
    <row r="69" spans="2:12" s="1" customFormat="1" ht="24.95" customHeight="1">
      <c r="B69" s="33"/>
      <c r="C69" s="22" t="s">
        <v>131</v>
      </c>
      <c r="D69" s="34"/>
      <c r="E69" s="34"/>
      <c r="F69" s="34"/>
      <c r="G69" s="34"/>
      <c r="H69" s="34"/>
      <c r="I69" s="103"/>
      <c r="J69" s="34"/>
      <c r="K69" s="34"/>
      <c r="L69" s="37"/>
    </row>
    <row r="70" spans="2:12" s="1" customFormat="1" ht="6.95" customHeight="1">
      <c r="B70" s="33"/>
      <c r="C70" s="34"/>
      <c r="D70" s="34"/>
      <c r="E70" s="34"/>
      <c r="F70" s="34"/>
      <c r="G70" s="34"/>
      <c r="H70" s="34"/>
      <c r="I70" s="103"/>
      <c r="J70" s="34"/>
      <c r="K70" s="34"/>
      <c r="L70" s="37"/>
    </row>
    <row r="71" spans="2:12" s="1" customFormat="1" ht="12" customHeight="1">
      <c r="B71" s="33"/>
      <c r="C71" s="28" t="s">
        <v>16</v>
      </c>
      <c r="D71" s="34"/>
      <c r="E71" s="34"/>
      <c r="F71" s="34"/>
      <c r="G71" s="34"/>
      <c r="H71" s="34"/>
      <c r="I71" s="103"/>
      <c r="J71" s="34"/>
      <c r="K71" s="34"/>
      <c r="L71" s="37"/>
    </row>
    <row r="72" spans="2:12" s="1" customFormat="1" ht="16.5" customHeight="1">
      <c r="B72" s="33"/>
      <c r="C72" s="34"/>
      <c r="D72" s="34"/>
      <c r="E72" s="291" t="str">
        <f>E7</f>
        <v>Obnova výtlačného řadu z PE 90, délka 312 m v obci Knapovec</v>
      </c>
      <c r="F72" s="292"/>
      <c r="G72" s="292"/>
      <c r="H72" s="292"/>
      <c r="I72" s="103"/>
      <c r="J72" s="34"/>
      <c r="K72" s="34"/>
      <c r="L72" s="37"/>
    </row>
    <row r="73" spans="2:12" s="1" customFormat="1" ht="12" customHeight="1">
      <c r="B73" s="33"/>
      <c r="C73" s="28" t="s">
        <v>101</v>
      </c>
      <c r="D73" s="34"/>
      <c r="E73" s="34"/>
      <c r="F73" s="34"/>
      <c r="G73" s="34"/>
      <c r="H73" s="34"/>
      <c r="I73" s="103"/>
      <c r="J73" s="34"/>
      <c r="K73" s="34"/>
      <c r="L73" s="37"/>
    </row>
    <row r="74" spans="2:12" s="1" customFormat="1" ht="16.5" customHeight="1">
      <c r="B74" s="33"/>
      <c r="C74" s="34"/>
      <c r="D74" s="34"/>
      <c r="E74" s="263" t="str">
        <f>E9</f>
        <v>02 - Suchovod</v>
      </c>
      <c r="F74" s="262"/>
      <c r="G74" s="262"/>
      <c r="H74" s="262"/>
      <c r="I74" s="103"/>
      <c r="J74" s="34"/>
      <c r="K74" s="34"/>
      <c r="L74" s="37"/>
    </row>
    <row r="75" spans="2:12" s="1" customFormat="1" ht="6.95" customHeight="1">
      <c r="B75" s="33"/>
      <c r="C75" s="34"/>
      <c r="D75" s="34"/>
      <c r="E75" s="34"/>
      <c r="F75" s="34"/>
      <c r="G75" s="34"/>
      <c r="H75" s="34"/>
      <c r="I75" s="103"/>
      <c r="J75" s="34"/>
      <c r="K75" s="34"/>
      <c r="L75" s="37"/>
    </row>
    <row r="76" spans="2:12" s="1" customFormat="1" ht="12" customHeight="1">
      <c r="B76" s="33"/>
      <c r="C76" s="28" t="s">
        <v>20</v>
      </c>
      <c r="D76" s="34"/>
      <c r="E76" s="34"/>
      <c r="F76" s="26" t="str">
        <f>F12</f>
        <v>Knapovec</v>
      </c>
      <c r="G76" s="34"/>
      <c r="H76" s="34"/>
      <c r="I76" s="104" t="s">
        <v>22</v>
      </c>
      <c r="J76" s="54" t="str">
        <f>IF(J12="","",J12)</f>
        <v>4.3.2019</v>
      </c>
      <c r="K76" s="34"/>
      <c r="L76" s="37"/>
    </row>
    <row r="77" spans="2:12" s="1" customFormat="1" ht="6.95" customHeight="1">
      <c r="B77" s="33"/>
      <c r="C77" s="34"/>
      <c r="D77" s="34"/>
      <c r="E77" s="34"/>
      <c r="F77" s="34"/>
      <c r="G77" s="34"/>
      <c r="H77" s="34"/>
      <c r="I77" s="103"/>
      <c r="J77" s="34"/>
      <c r="K77" s="34"/>
      <c r="L77" s="37"/>
    </row>
    <row r="78" spans="2:12" s="1" customFormat="1" ht="13.7" customHeight="1">
      <c r="B78" s="33"/>
      <c r="C78" s="28" t="s">
        <v>24</v>
      </c>
      <c r="D78" s="34"/>
      <c r="E78" s="34"/>
      <c r="F78" s="26" t="str">
        <f>E15</f>
        <v xml:space="preserve"> </v>
      </c>
      <c r="G78" s="34"/>
      <c r="H78" s="34"/>
      <c r="I78" s="104" t="s">
        <v>30</v>
      </c>
      <c r="J78" s="31" t="str">
        <f>E21</f>
        <v xml:space="preserve"> </v>
      </c>
      <c r="K78" s="34"/>
      <c r="L78" s="37"/>
    </row>
    <row r="79" spans="2:12" s="1" customFormat="1" ht="13.7" customHeight="1">
      <c r="B79" s="33"/>
      <c r="C79" s="28" t="s">
        <v>28</v>
      </c>
      <c r="D79" s="34"/>
      <c r="E79" s="34"/>
      <c r="F79" s="26" t="str">
        <f>IF(E18="","",E18)</f>
        <v>Vyplň údaj</v>
      </c>
      <c r="G79" s="34"/>
      <c r="H79" s="34"/>
      <c r="I79" s="104" t="s">
        <v>32</v>
      </c>
      <c r="J79" s="31" t="str">
        <f>E24</f>
        <v xml:space="preserve"> </v>
      </c>
      <c r="K79" s="34"/>
      <c r="L79" s="37"/>
    </row>
    <row r="80" spans="2:12" s="1" customFormat="1" ht="10.35" customHeight="1">
      <c r="B80" s="33"/>
      <c r="C80" s="34"/>
      <c r="D80" s="34"/>
      <c r="E80" s="34"/>
      <c r="F80" s="34"/>
      <c r="G80" s="34"/>
      <c r="H80" s="34"/>
      <c r="I80" s="103"/>
      <c r="J80" s="34"/>
      <c r="K80" s="34"/>
      <c r="L80" s="37"/>
    </row>
    <row r="81" spans="2:65" s="9" customFormat="1" ht="29.25" customHeight="1">
      <c r="B81" s="148"/>
      <c r="C81" s="149" t="s">
        <v>132</v>
      </c>
      <c r="D81" s="150" t="s">
        <v>53</v>
      </c>
      <c r="E81" s="150" t="s">
        <v>49</v>
      </c>
      <c r="F81" s="150" t="s">
        <v>50</v>
      </c>
      <c r="G81" s="150" t="s">
        <v>133</v>
      </c>
      <c r="H81" s="150" t="s">
        <v>134</v>
      </c>
      <c r="I81" s="151" t="s">
        <v>135</v>
      </c>
      <c r="J81" s="152" t="s">
        <v>121</v>
      </c>
      <c r="K81" s="153" t="s">
        <v>136</v>
      </c>
      <c r="L81" s="154"/>
      <c r="M81" s="63" t="s">
        <v>1</v>
      </c>
      <c r="N81" s="64" t="s">
        <v>38</v>
      </c>
      <c r="O81" s="64" t="s">
        <v>137</v>
      </c>
      <c r="P81" s="64" t="s">
        <v>138</v>
      </c>
      <c r="Q81" s="64" t="s">
        <v>139</v>
      </c>
      <c r="R81" s="64" t="s">
        <v>140</v>
      </c>
      <c r="S81" s="64" t="s">
        <v>141</v>
      </c>
      <c r="T81" s="65" t="s">
        <v>142</v>
      </c>
    </row>
    <row r="82" spans="2:65" s="1" customFormat="1" ht="22.9" customHeight="1">
      <c r="B82" s="33"/>
      <c r="C82" s="70" t="s">
        <v>143</v>
      </c>
      <c r="D82" s="34"/>
      <c r="E82" s="34"/>
      <c r="F82" s="34"/>
      <c r="G82" s="34"/>
      <c r="H82" s="34"/>
      <c r="I82" s="103"/>
      <c r="J82" s="155">
        <f>BK82</f>
        <v>0</v>
      </c>
      <c r="K82" s="34"/>
      <c r="L82" s="37"/>
      <c r="M82" s="66"/>
      <c r="N82" s="67"/>
      <c r="O82" s="67"/>
      <c r="P82" s="156">
        <f>P83</f>
        <v>0</v>
      </c>
      <c r="Q82" s="67"/>
      <c r="R82" s="156">
        <f>R83</f>
        <v>1.4858761</v>
      </c>
      <c r="S82" s="67"/>
      <c r="T82" s="157">
        <f>T83</f>
        <v>0</v>
      </c>
      <c r="AT82" s="16" t="s">
        <v>67</v>
      </c>
      <c r="AU82" s="16" t="s">
        <v>123</v>
      </c>
      <c r="BK82" s="158">
        <f>BK83</f>
        <v>0</v>
      </c>
    </row>
    <row r="83" spans="2:65" s="10" customFormat="1" ht="25.9" customHeight="1">
      <c r="B83" s="159"/>
      <c r="C83" s="160"/>
      <c r="D83" s="161" t="s">
        <v>67</v>
      </c>
      <c r="E83" s="162" t="s">
        <v>144</v>
      </c>
      <c r="F83" s="162" t="s">
        <v>145</v>
      </c>
      <c r="G83" s="160"/>
      <c r="H83" s="160"/>
      <c r="I83" s="163"/>
      <c r="J83" s="164">
        <f>BK83</f>
        <v>0</v>
      </c>
      <c r="K83" s="160"/>
      <c r="L83" s="165"/>
      <c r="M83" s="166"/>
      <c r="N83" s="167"/>
      <c r="O83" s="167"/>
      <c r="P83" s="168">
        <f>P84+P132</f>
        <v>0</v>
      </c>
      <c r="Q83" s="167"/>
      <c r="R83" s="168">
        <f>R84+R132</f>
        <v>1.4858761</v>
      </c>
      <c r="S83" s="167"/>
      <c r="T83" s="169">
        <f>T84+T132</f>
        <v>0</v>
      </c>
      <c r="AR83" s="170" t="s">
        <v>75</v>
      </c>
      <c r="AT83" s="171" t="s">
        <v>67</v>
      </c>
      <c r="AU83" s="171" t="s">
        <v>68</v>
      </c>
      <c r="AY83" s="170" t="s">
        <v>146</v>
      </c>
      <c r="BK83" s="172">
        <f>BK84+BK132</f>
        <v>0</v>
      </c>
    </row>
    <row r="84" spans="2:65" s="10" customFormat="1" ht="22.9" customHeight="1">
      <c r="B84" s="159"/>
      <c r="C84" s="160"/>
      <c r="D84" s="161" t="s">
        <v>67</v>
      </c>
      <c r="E84" s="173" t="s">
        <v>198</v>
      </c>
      <c r="F84" s="173" t="s">
        <v>348</v>
      </c>
      <c r="G84" s="160"/>
      <c r="H84" s="160"/>
      <c r="I84" s="163"/>
      <c r="J84" s="174">
        <f>BK84</f>
        <v>0</v>
      </c>
      <c r="K84" s="160"/>
      <c r="L84" s="165"/>
      <c r="M84" s="166"/>
      <c r="N84" s="167"/>
      <c r="O84" s="167"/>
      <c r="P84" s="168">
        <f>SUM(P85:P131)</f>
        <v>0</v>
      </c>
      <c r="Q84" s="167"/>
      <c r="R84" s="168">
        <f>SUM(R85:R131)</f>
        <v>1.4858761</v>
      </c>
      <c r="S84" s="167"/>
      <c r="T84" s="169">
        <f>SUM(T85:T131)</f>
        <v>0</v>
      </c>
      <c r="AR84" s="170" t="s">
        <v>75</v>
      </c>
      <c r="AT84" s="171" t="s">
        <v>67</v>
      </c>
      <c r="AU84" s="171" t="s">
        <v>75</v>
      </c>
      <c r="AY84" s="170" t="s">
        <v>146</v>
      </c>
      <c r="BK84" s="172">
        <f>SUM(BK85:BK131)</f>
        <v>0</v>
      </c>
    </row>
    <row r="85" spans="2:65" s="1" customFormat="1" ht="16.5" customHeight="1">
      <c r="B85" s="33"/>
      <c r="C85" s="175" t="s">
        <v>75</v>
      </c>
      <c r="D85" s="175" t="s">
        <v>148</v>
      </c>
      <c r="E85" s="176" t="s">
        <v>516</v>
      </c>
      <c r="F85" s="177" t="s">
        <v>517</v>
      </c>
      <c r="G85" s="178" t="s">
        <v>323</v>
      </c>
      <c r="H85" s="179">
        <v>6</v>
      </c>
      <c r="I85" s="180"/>
      <c r="J85" s="181">
        <f>ROUND(I85*H85,2)</f>
        <v>0</v>
      </c>
      <c r="K85" s="177" t="s">
        <v>152</v>
      </c>
      <c r="L85" s="37"/>
      <c r="M85" s="182" t="s">
        <v>1</v>
      </c>
      <c r="N85" s="183" t="s">
        <v>39</v>
      </c>
      <c r="O85" s="59"/>
      <c r="P85" s="184">
        <f>O85*H85</f>
        <v>0</v>
      </c>
      <c r="Q85" s="184">
        <v>1.7099999999999999E-3</v>
      </c>
      <c r="R85" s="184">
        <f>Q85*H85</f>
        <v>1.026E-2</v>
      </c>
      <c r="S85" s="184">
        <v>0</v>
      </c>
      <c r="T85" s="185">
        <f>S85*H85</f>
        <v>0</v>
      </c>
      <c r="AR85" s="16" t="s">
        <v>153</v>
      </c>
      <c r="AT85" s="16" t="s">
        <v>148</v>
      </c>
      <c r="AU85" s="16" t="s">
        <v>78</v>
      </c>
      <c r="AY85" s="16" t="s">
        <v>146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6" t="s">
        <v>75</v>
      </c>
      <c r="BK85" s="186">
        <f>ROUND(I85*H85,2)</f>
        <v>0</v>
      </c>
      <c r="BL85" s="16" t="s">
        <v>153</v>
      </c>
      <c r="BM85" s="16" t="s">
        <v>518</v>
      </c>
    </row>
    <row r="86" spans="2:65" s="11" customFormat="1" ht="11.25">
      <c r="B86" s="187"/>
      <c r="C86" s="188"/>
      <c r="D86" s="189" t="s">
        <v>155</v>
      </c>
      <c r="E86" s="190" t="s">
        <v>1</v>
      </c>
      <c r="F86" s="191" t="s">
        <v>382</v>
      </c>
      <c r="G86" s="188"/>
      <c r="H86" s="190" t="s">
        <v>1</v>
      </c>
      <c r="I86" s="192"/>
      <c r="J86" s="188"/>
      <c r="K86" s="188"/>
      <c r="L86" s="193"/>
      <c r="M86" s="194"/>
      <c r="N86" s="195"/>
      <c r="O86" s="195"/>
      <c r="P86" s="195"/>
      <c r="Q86" s="195"/>
      <c r="R86" s="195"/>
      <c r="S86" s="195"/>
      <c r="T86" s="196"/>
      <c r="AT86" s="197" t="s">
        <v>155</v>
      </c>
      <c r="AU86" s="197" t="s">
        <v>78</v>
      </c>
      <c r="AV86" s="11" t="s">
        <v>75</v>
      </c>
      <c r="AW86" s="11" t="s">
        <v>31</v>
      </c>
      <c r="AX86" s="11" t="s">
        <v>68</v>
      </c>
      <c r="AY86" s="197" t="s">
        <v>146</v>
      </c>
    </row>
    <row r="87" spans="2:65" s="12" customFormat="1" ht="11.25">
      <c r="B87" s="198"/>
      <c r="C87" s="199"/>
      <c r="D87" s="189" t="s">
        <v>155</v>
      </c>
      <c r="E87" s="200" t="s">
        <v>1</v>
      </c>
      <c r="F87" s="201" t="s">
        <v>519</v>
      </c>
      <c r="G87" s="199"/>
      <c r="H87" s="202">
        <v>6</v>
      </c>
      <c r="I87" s="203"/>
      <c r="J87" s="199"/>
      <c r="K87" s="199"/>
      <c r="L87" s="204"/>
      <c r="M87" s="205"/>
      <c r="N87" s="206"/>
      <c r="O87" s="206"/>
      <c r="P87" s="206"/>
      <c r="Q87" s="206"/>
      <c r="R87" s="206"/>
      <c r="S87" s="206"/>
      <c r="T87" s="207"/>
      <c r="AT87" s="208" t="s">
        <v>155</v>
      </c>
      <c r="AU87" s="208" t="s">
        <v>78</v>
      </c>
      <c r="AV87" s="12" t="s">
        <v>78</v>
      </c>
      <c r="AW87" s="12" t="s">
        <v>31</v>
      </c>
      <c r="AX87" s="12" t="s">
        <v>75</v>
      </c>
      <c r="AY87" s="208" t="s">
        <v>146</v>
      </c>
    </row>
    <row r="88" spans="2:65" s="1" customFormat="1" ht="16.5" customHeight="1">
      <c r="B88" s="33"/>
      <c r="C88" s="231" t="s">
        <v>78</v>
      </c>
      <c r="D88" s="231" t="s">
        <v>285</v>
      </c>
      <c r="E88" s="232" t="s">
        <v>520</v>
      </c>
      <c r="F88" s="233" t="s">
        <v>521</v>
      </c>
      <c r="G88" s="234" t="s">
        <v>323</v>
      </c>
      <c r="H88" s="235">
        <v>2.04</v>
      </c>
      <c r="I88" s="236"/>
      <c r="J88" s="237">
        <f>ROUND(I88*H88,2)</f>
        <v>0</v>
      </c>
      <c r="K88" s="233" t="s">
        <v>152</v>
      </c>
      <c r="L88" s="238"/>
      <c r="M88" s="239" t="s">
        <v>1</v>
      </c>
      <c r="N88" s="240" t="s">
        <v>39</v>
      </c>
      <c r="O88" s="59"/>
      <c r="P88" s="184">
        <f>O88*H88</f>
        <v>0</v>
      </c>
      <c r="Q88" s="184">
        <v>1.49E-2</v>
      </c>
      <c r="R88" s="184">
        <f>Q88*H88</f>
        <v>3.0395999999999999E-2</v>
      </c>
      <c r="S88" s="184">
        <v>0</v>
      </c>
      <c r="T88" s="185">
        <f>S88*H88</f>
        <v>0</v>
      </c>
      <c r="AR88" s="16" t="s">
        <v>198</v>
      </c>
      <c r="AT88" s="16" t="s">
        <v>285</v>
      </c>
      <c r="AU88" s="16" t="s">
        <v>78</v>
      </c>
      <c r="AY88" s="16" t="s">
        <v>146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6" t="s">
        <v>75</v>
      </c>
      <c r="BK88" s="186">
        <f>ROUND(I88*H88,2)</f>
        <v>0</v>
      </c>
      <c r="BL88" s="16" t="s">
        <v>153</v>
      </c>
      <c r="BM88" s="16" t="s">
        <v>522</v>
      </c>
    </row>
    <row r="89" spans="2:65" s="11" customFormat="1" ht="11.25">
      <c r="B89" s="187"/>
      <c r="C89" s="188"/>
      <c r="D89" s="189" t="s">
        <v>155</v>
      </c>
      <c r="E89" s="190" t="s">
        <v>1</v>
      </c>
      <c r="F89" s="191" t="s">
        <v>382</v>
      </c>
      <c r="G89" s="188"/>
      <c r="H89" s="190" t="s">
        <v>1</v>
      </c>
      <c r="I89" s="192"/>
      <c r="J89" s="188"/>
      <c r="K89" s="188"/>
      <c r="L89" s="193"/>
      <c r="M89" s="194"/>
      <c r="N89" s="195"/>
      <c r="O89" s="195"/>
      <c r="P89" s="195"/>
      <c r="Q89" s="195"/>
      <c r="R89" s="195"/>
      <c r="S89" s="195"/>
      <c r="T89" s="196"/>
      <c r="AT89" s="197" t="s">
        <v>155</v>
      </c>
      <c r="AU89" s="197" t="s">
        <v>78</v>
      </c>
      <c r="AV89" s="11" t="s">
        <v>75</v>
      </c>
      <c r="AW89" s="11" t="s">
        <v>31</v>
      </c>
      <c r="AX89" s="11" t="s">
        <v>68</v>
      </c>
      <c r="AY89" s="197" t="s">
        <v>146</v>
      </c>
    </row>
    <row r="90" spans="2:65" s="12" customFormat="1" ht="11.25">
      <c r="B90" s="198"/>
      <c r="C90" s="199"/>
      <c r="D90" s="189" t="s">
        <v>155</v>
      </c>
      <c r="E90" s="200" t="s">
        <v>1</v>
      </c>
      <c r="F90" s="201" t="s">
        <v>523</v>
      </c>
      <c r="G90" s="199"/>
      <c r="H90" s="202">
        <v>2.04</v>
      </c>
      <c r="I90" s="203"/>
      <c r="J90" s="199"/>
      <c r="K90" s="199"/>
      <c r="L90" s="204"/>
      <c r="M90" s="205"/>
      <c r="N90" s="206"/>
      <c r="O90" s="206"/>
      <c r="P90" s="206"/>
      <c r="Q90" s="206"/>
      <c r="R90" s="206"/>
      <c r="S90" s="206"/>
      <c r="T90" s="207"/>
      <c r="AT90" s="208" t="s">
        <v>155</v>
      </c>
      <c r="AU90" s="208" t="s">
        <v>78</v>
      </c>
      <c r="AV90" s="12" t="s">
        <v>78</v>
      </c>
      <c r="AW90" s="12" t="s">
        <v>31</v>
      </c>
      <c r="AX90" s="12" t="s">
        <v>75</v>
      </c>
      <c r="AY90" s="208" t="s">
        <v>146</v>
      </c>
    </row>
    <row r="91" spans="2:65" s="1" customFormat="1" ht="16.5" customHeight="1">
      <c r="B91" s="33"/>
      <c r="C91" s="231" t="s">
        <v>164</v>
      </c>
      <c r="D91" s="231" t="s">
        <v>285</v>
      </c>
      <c r="E91" s="232" t="s">
        <v>524</v>
      </c>
      <c r="F91" s="233" t="s">
        <v>525</v>
      </c>
      <c r="G91" s="234" t="s">
        <v>323</v>
      </c>
      <c r="H91" s="235">
        <v>2.04</v>
      </c>
      <c r="I91" s="236"/>
      <c r="J91" s="237">
        <f>ROUND(I91*H91,2)</f>
        <v>0</v>
      </c>
      <c r="K91" s="233" t="s">
        <v>152</v>
      </c>
      <c r="L91" s="238"/>
      <c r="M91" s="239" t="s">
        <v>1</v>
      </c>
      <c r="N91" s="240" t="s">
        <v>39</v>
      </c>
      <c r="O91" s="59"/>
      <c r="P91" s="184">
        <f>O91*H91</f>
        <v>0</v>
      </c>
      <c r="Q91" s="184">
        <v>3.8E-3</v>
      </c>
      <c r="R91" s="184">
        <f>Q91*H91</f>
        <v>7.7520000000000002E-3</v>
      </c>
      <c r="S91" s="184">
        <v>0</v>
      </c>
      <c r="T91" s="185">
        <f>S91*H91</f>
        <v>0</v>
      </c>
      <c r="AR91" s="16" t="s">
        <v>198</v>
      </c>
      <c r="AT91" s="16" t="s">
        <v>285</v>
      </c>
      <c r="AU91" s="16" t="s">
        <v>78</v>
      </c>
      <c r="AY91" s="16" t="s">
        <v>146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6" t="s">
        <v>75</v>
      </c>
      <c r="BK91" s="186">
        <f>ROUND(I91*H91,2)</f>
        <v>0</v>
      </c>
      <c r="BL91" s="16" t="s">
        <v>153</v>
      </c>
      <c r="BM91" s="16" t="s">
        <v>526</v>
      </c>
    </row>
    <row r="92" spans="2:65" s="11" customFormat="1" ht="11.25">
      <c r="B92" s="187"/>
      <c r="C92" s="188"/>
      <c r="D92" s="189" t="s">
        <v>155</v>
      </c>
      <c r="E92" s="190" t="s">
        <v>1</v>
      </c>
      <c r="F92" s="191" t="s">
        <v>382</v>
      </c>
      <c r="G92" s="188"/>
      <c r="H92" s="190" t="s">
        <v>1</v>
      </c>
      <c r="I92" s="192"/>
      <c r="J92" s="188"/>
      <c r="K92" s="188"/>
      <c r="L92" s="193"/>
      <c r="M92" s="194"/>
      <c r="N92" s="195"/>
      <c r="O92" s="195"/>
      <c r="P92" s="195"/>
      <c r="Q92" s="195"/>
      <c r="R92" s="195"/>
      <c r="S92" s="195"/>
      <c r="T92" s="196"/>
      <c r="AT92" s="197" t="s">
        <v>155</v>
      </c>
      <c r="AU92" s="197" t="s">
        <v>78</v>
      </c>
      <c r="AV92" s="11" t="s">
        <v>75</v>
      </c>
      <c r="AW92" s="11" t="s">
        <v>31</v>
      </c>
      <c r="AX92" s="11" t="s">
        <v>68</v>
      </c>
      <c r="AY92" s="197" t="s">
        <v>146</v>
      </c>
    </row>
    <row r="93" spans="2:65" s="12" customFormat="1" ht="11.25">
      <c r="B93" s="198"/>
      <c r="C93" s="199"/>
      <c r="D93" s="189" t="s">
        <v>155</v>
      </c>
      <c r="E93" s="200" t="s">
        <v>1</v>
      </c>
      <c r="F93" s="201" t="s">
        <v>523</v>
      </c>
      <c r="G93" s="199"/>
      <c r="H93" s="202">
        <v>2.04</v>
      </c>
      <c r="I93" s="203"/>
      <c r="J93" s="199"/>
      <c r="K93" s="199"/>
      <c r="L93" s="204"/>
      <c r="M93" s="205"/>
      <c r="N93" s="206"/>
      <c r="O93" s="206"/>
      <c r="P93" s="206"/>
      <c r="Q93" s="206"/>
      <c r="R93" s="206"/>
      <c r="S93" s="206"/>
      <c r="T93" s="207"/>
      <c r="AT93" s="208" t="s">
        <v>155</v>
      </c>
      <c r="AU93" s="208" t="s">
        <v>78</v>
      </c>
      <c r="AV93" s="12" t="s">
        <v>78</v>
      </c>
      <c r="AW93" s="12" t="s">
        <v>31</v>
      </c>
      <c r="AX93" s="12" t="s">
        <v>75</v>
      </c>
      <c r="AY93" s="208" t="s">
        <v>146</v>
      </c>
    </row>
    <row r="94" spans="2:65" s="1" customFormat="1" ht="16.5" customHeight="1">
      <c r="B94" s="33"/>
      <c r="C94" s="231" t="s">
        <v>153</v>
      </c>
      <c r="D94" s="231" t="s">
        <v>285</v>
      </c>
      <c r="E94" s="232" t="s">
        <v>527</v>
      </c>
      <c r="F94" s="233" t="s">
        <v>528</v>
      </c>
      <c r="G94" s="234" t="s">
        <v>323</v>
      </c>
      <c r="H94" s="235">
        <v>2.04</v>
      </c>
      <c r="I94" s="236"/>
      <c r="J94" s="237">
        <f>ROUND(I94*H94,2)</f>
        <v>0</v>
      </c>
      <c r="K94" s="233" t="s">
        <v>152</v>
      </c>
      <c r="L94" s="238"/>
      <c r="M94" s="239" t="s">
        <v>1</v>
      </c>
      <c r="N94" s="240" t="s">
        <v>39</v>
      </c>
      <c r="O94" s="59"/>
      <c r="P94" s="184">
        <f>O94*H94</f>
        <v>0</v>
      </c>
      <c r="Q94" s="184">
        <v>3.7000000000000002E-3</v>
      </c>
      <c r="R94" s="184">
        <f>Q94*H94</f>
        <v>7.5480000000000009E-3</v>
      </c>
      <c r="S94" s="184">
        <v>0</v>
      </c>
      <c r="T94" s="185">
        <f>S94*H94</f>
        <v>0</v>
      </c>
      <c r="AR94" s="16" t="s">
        <v>198</v>
      </c>
      <c r="AT94" s="16" t="s">
        <v>285</v>
      </c>
      <c r="AU94" s="16" t="s">
        <v>78</v>
      </c>
      <c r="AY94" s="16" t="s">
        <v>146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6" t="s">
        <v>75</v>
      </c>
      <c r="BK94" s="186">
        <f>ROUND(I94*H94,2)</f>
        <v>0</v>
      </c>
      <c r="BL94" s="16" t="s">
        <v>153</v>
      </c>
      <c r="BM94" s="16" t="s">
        <v>529</v>
      </c>
    </row>
    <row r="95" spans="2:65" s="11" customFormat="1" ht="11.25">
      <c r="B95" s="187"/>
      <c r="C95" s="188"/>
      <c r="D95" s="189" t="s">
        <v>155</v>
      </c>
      <c r="E95" s="190" t="s">
        <v>1</v>
      </c>
      <c r="F95" s="191" t="s">
        <v>382</v>
      </c>
      <c r="G95" s="188"/>
      <c r="H95" s="190" t="s">
        <v>1</v>
      </c>
      <c r="I95" s="192"/>
      <c r="J95" s="188"/>
      <c r="K95" s="188"/>
      <c r="L95" s="193"/>
      <c r="M95" s="194"/>
      <c r="N95" s="195"/>
      <c r="O95" s="195"/>
      <c r="P95" s="195"/>
      <c r="Q95" s="195"/>
      <c r="R95" s="195"/>
      <c r="S95" s="195"/>
      <c r="T95" s="196"/>
      <c r="AT95" s="197" t="s">
        <v>155</v>
      </c>
      <c r="AU95" s="197" t="s">
        <v>78</v>
      </c>
      <c r="AV95" s="11" t="s">
        <v>75</v>
      </c>
      <c r="AW95" s="11" t="s">
        <v>31</v>
      </c>
      <c r="AX95" s="11" t="s">
        <v>68</v>
      </c>
      <c r="AY95" s="197" t="s">
        <v>146</v>
      </c>
    </row>
    <row r="96" spans="2:65" s="12" customFormat="1" ht="11.25">
      <c r="B96" s="198"/>
      <c r="C96" s="199"/>
      <c r="D96" s="189" t="s">
        <v>155</v>
      </c>
      <c r="E96" s="200" t="s">
        <v>1</v>
      </c>
      <c r="F96" s="201" t="s">
        <v>523</v>
      </c>
      <c r="G96" s="199"/>
      <c r="H96" s="202">
        <v>2.04</v>
      </c>
      <c r="I96" s="203"/>
      <c r="J96" s="199"/>
      <c r="K96" s="199"/>
      <c r="L96" s="204"/>
      <c r="M96" s="205"/>
      <c r="N96" s="206"/>
      <c r="O96" s="206"/>
      <c r="P96" s="206"/>
      <c r="Q96" s="206"/>
      <c r="R96" s="206"/>
      <c r="S96" s="206"/>
      <c r="T96" s="207"/>
      <c r="AT96" s="208" t="s">
        <v>155</v>
      </c>
      <c r="AU96" s="208" t="s">
        <v>78</v>
      </c>
      <c r="AV96" s="12" t="s">
        <v>78</v>
      </c>
      <c r="AW96" s="12" t="s">
        <v>31</v>
      </c>
      <c r="AX96" s="12" t="s">
        <v>75</v>
      </c>
      <c r="AY96" s="208" t="s">
        <v>146</v>
      </c>
    </row>
    <row r="97" spans="2:65" s="1" customFormat="1" ht="16.5" customHeight="1">
      <c r="B97" s="33"/>
      <c r="C97" s="231" t="s">
        <v>177</v>
      </c>
      <c r="D97" s="231" t="s">
        <v>285</v>
      </c>
      <c r="E97" s="232" t="s">
        <v>530</v>
      </c>
      <c r="F97" s="233" t="s">
        <v>531</v>
      </c>
      <c r="G97" s="234" t="s">
        <v>323</v>
      </c>
      <c r="H97" s="235">
        <v>1.01</v>
      </c>
      <c r="I97" s="236"/>
      <c r="J97" s="237">
        <f>ROUND(I97*H97,2)</f>
        <v>0</v>
      </c>
      <c r="K97" s="233" t="s">
        <v>1</v>
      </c>
      <c r="L97" s="238"/>
      <c r="M97" s="239" t="s">
        <v>1</v>
      </c>
      <c r="N97" s="240" t="s">
        <v>39</v>
      </c>
      <c r="O97" s="59"/>
      <c r="P97" s="184">
        <f>O97*H97</f>
        <v>0</v>
      </c>
      <c r="Q97" s="184">
        <v>6.2599999999999999E-3</v>
      </c>
      <c r="R97" s="184">
        <f>Q97*H97</f>
        <v>6.3226000000000003E-3</v>
      </c>
      <c r="S97" s="184">
        <v>0</v>
      </c>
      <c r="T97" s="185">
        <f>S97*H97</f>
        <v>0</v>
      </c>
      <c r="AR97" s="16" t="s">
        <v>198</v>
      </c>
      <c r="AT97" s="16" t="s">
        <v>285</v>
      </c>
      <c r="AU97" s="16" t="s">
        <v>78</v>
      </c>
      <c r="AY97" s="16" t="s">
        <v>146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6" t="s">
        <v>75</v>
      </c>
      <c r="BK97" s="186">
        <f>ROUND(I97*H97,2)</f>
        <v>0</v>
      </c>
      <c r="BL97" s="16" t="s">
        <v>153</v>
      </c>
      <c r="BM97" s="16" t="s">
        <v>532</v>
      </c>
    </row>
    <row r="98" spans="2:65" s="11" customFormat="1" ht="11.25">
      <c r="B98" s="187"/>
      <c r="C98" s="188"/>
      <c r="D98" s="189" t="s">
        <v>155</v>
      </c>
      <c r="E98" s="190" t="s">
        <v>1</v>
      </c>
      <c r="F98" s="191" t="s">
        <v>382</v>
      </c>
      <c r="G98" s="188"/>
      <c r="H98" s="190" t="s">
        <v>1</v>
      </c>
      <c r="I98" s="192"/>
      <c r="J98" s="188"/>
      <c r="K98" s="188"/>
      <c r="L98" s="193"/>
      <c r="M98" s="194"/>
      <c r="N98" s="195"/>
      <c r="O98" s="195"/>
      <c r="P98" s="195"/>
      <c r="Q98" s="195"/>
      <c r="R98" s="195"/>
      <c r="S98" s="195"/>
      <c r="T98" s="196"/>
      <c r="AT98" s="197" t="s">
        <v>155</v>
      </c>
      <c r="AU98" s="197" t="s">
        <v>78</v>
      </c>
      <c r="AV98" s="11" t="s">
        <v>75</v>
      </c>
      <c r="AW98" s="11" t="s">
        <v>31</v>
      </c>
      <c r="AX98" s="11" t="s">
        <v>68</v>
      </c>
      <c r="AY98" s="197" t="s">
        <v>146</v>
      </c>
    </row>
    <row r="99" spans="2:65" s="12" customFormat="1" ht="11.25">
      <c r="B99" s="198"/>
      <c r="C99" s="199"/>
      <c r="D99" s="189" t="s">
        <v>155</v>
      </c>
      <c r="E99" s="200" t="s">
        <v>1</v>
      </c>
      <c r="F99" s="201" t="s">
        <v>533</v>
      </c>
      <c r="G99" s="199"/>
      <c r="H99" s="202">
        <v>1.01</v>
      </c>
      <c r="I99" s="203"/>
      <c r="J99" s="199"/>
      <c r="K99" s="199"/>
      <c r="L99" s="204"/>
      <c r="M99" s="205"/>
      <c r="N99" s="206"/>
      <c r="O99" s="206"/>
      <c r="P99" s="206"/>
      <c r="Q99" s="206"/>
      <c r="R99" s="206"/>
      <c r="S99" s="206"/>
      <c r="T99" s="207"/>
      <c r="AT99" s="208" t="s">
        <v>155</v>
      </c>
      <c r="AU99" s="208" t="s">
        <v>78</v>
      </c>
      <c r="AV99" s="12" t="s">
        <v>78</v>
      </c>
      <c r="AW99" s="12" t="s">
        <v>31</v>
      </c>
      <c r="AX99" s="12" t="s">
        <v>75</v>
      </c>
      <c r="AY99" s="208" t="s">
        <v>146</v>
      </c>
    </row>
    <row r="100" spans="2:65" s="1" customFormat="1" ht="16.5" customHeight="1">
      <c r="B100" s="33"/>
      <c r="C100" s="231" t="s">
        <v>188</v>
      </c>
      <c r="D100" s="231" t="s">
        <v>285</v>
      </c>
      <c r="E100" s="232" t="s">
        <v>534</v>
      </c>
      <c r="F100" s="233" t="s">
        <v>535</v>
      </c>
      <c r="G100" s="234" t="s">
        <v>323</v>
      </c>
      <c r="H100" s="235">
        <v>2.02</v>
      </c>
      <c r="I100" s="236"/>
      <c r="J100" s="237">
        <f>ROUND(I100*H100,2)</f>
        <v>0</v>
      </c>
      <c r="K100" s="233" t="s">
        <v>1</v>
      </c>
      <c r="L100" s="238"/>
      <c r="M100" s="239" t="s">
        <v>1</v>
      </c>
      <c r="N100" s="240" t="s">
        <v>39</v>
      </c>
      <c r="O100" s="59"/>
      <c r="P100" s="184">
        <f>O100*H100</f>
        <v>0</v>
      </c>
      <c r="Q100" s="184">
        <v>1.4499999999999999E-3</v>
      </c>
      <c r="R100" s="184">
        <f>Q100*H100</f>
        <v>2.9289999999999997E-3</v>
      </c>
      <c r="S100" s="184">
        <v>0</v>
      </c>
      <c r="T100" s="185">
        <f>S100*H100</f>
        <v>0</v>
      </c>
      <c r="AR100" s="16" t="s">
        <v>198</v>
      </c>
      <c r="AT100" s="16" t="s">
        <v>285</v>
      </c>
      <c r="AU100" s="16" t="s">
        <v>78</v>
      </c>
      <c r="AY100" s="16" t="s">
        <v>146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6" t="s">
        <v>75</v>
      </c>
      <c r="BK100" s="186">
        <f>ROUND(I100*H100,2)</f>
        <v>0</v>
      </c>
      <c r="BL100" s="16" t="s">
        <v>153</v>
      </c>
      <c r="BM100" s="16" t="s">
        <v>536</v>
      </c>
    </row>
    <row r="101" spans="2:65" s="11" customFormat="1" ht="11.25">
      <c r="B101" s="187"/>
      <c r="C101" s="188"/>
      <c r="D101" s="189" t="s">
        <v>155</v>
      </c>
      <c r="E101" s="190" t="s">
        <v>1</v>
      </c>
      <c r="F101" s="191" t="s">
        <v>382</v>
      </c>
      <c r="G101" s="188"/>
      <c r="H101" s="190" t="s">
        <v>1</v>
      </c>
      <c r="I101" s="192"/>
      <c r="J101" s="188"/>
      <c r="K101" s="188"/>
      <c r="L101" s="193"/>
      <c r="M101" s="194"/>
      <c r="N101" s="195"/>
      <c r="O101" s="195"/>
      <c r="P101" s="195"/>
      <c r="Q101" s="195"/>
      <c r="R101" s="195"/>
      <c r="S101" s="195"/>
      <c r="T101" s="196"/>
      <c r="AT101" s="197" t="s">
        <v>155</v>
      </c>
      <c r="AU101" s="197" t="s">
        <v>78</v>
      </c>
      <c r="AV101" s="11" t="s">
        <v>75</v>
      </c>
      <c r="AW101" s="11" t="s">
        <v>31</v>
      </c>
      <c r="AX101" s="11" t="s">
        <v>68</v>
      </c>
      <c r="AY101" s="197" t="s">
        <v>146</v>
      </c>
    </row>
    <row r="102" spans="2:65" s="12" customFormat="1" ht="11.25">
      <c r="B102" s="198"/>
      <c r="C102" s="199"/>
      <c r="D102" s="189" t="s">
        <v>155</v>
      </c>
      <c r="E102" s="200" t="s">
        <v>1</v>
      </c>
      <c r="F102" s="201" t="s">
        <v>425</v>
      </c>
      <c r="G102" s="199"/>
      <c r="H102" s="202">
        <v>2.02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155</v>
      </c>
      <c r="AU102" s="208" t="s">
        <v>78</v>
      </c>
      <c r="AV102" s="12" t="s">
        <v>78</v>
      </c>
      <c r="AW102" s="12" t="s">
        <v>31</v>
      </c>
      <c r="AX102" s="12" t="s">
        <v>75</v>
      </c>
      <c r="AY102" s="208" t="s">
        <v>146</v>
      </c>
    </row>
    <row r="103" spans="2:65" s="1" customFormat="1" ht="16.5" customHeight="1">
      <c r="B103" s="33"/>
      <c r="C103" s="175" t="s">
        <v>193</v>
      </c>
      <c r="D103" s="175" t="s">
        <v>148</v>
      </c>
      <c r="E103" s="176" t="s">
        <v>537</v>
      </c>
      <c r="F103" s="177" t="s">
        <v>538</v>
      </c>
      <c r="G103" s="178" t="s">
        <v>365</v>
      </c>
      <c r="H103" s="179">
        <v>330</v>
      </c>
      <c r="I103" s="180"/>
      <c r="J103" s="181">
        <f>ROUND(I103*H103,2)</f>
        <v>0</v>
      </c>
      <c r="K103" s="177" t="s">
        <v>1</v>
      </c>
      <c r="L103" s="37"/>
      <c r="M103" s="182" t="s">
        <v>1</v>
      </c>
      <c r="N103" s="183" t="s">
        <v>39</v>
      </c>
      <c r="O103" s="59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AR103" s="16" t="s">
        <v>153</v>
      </c>
      <c r="AT103" s="16" t="s">
        <v>148</v>
      </c>
      <c r="AU103" s="16" t="s">
        <v>78</v>
      </c>
      <c r="AY103" s="16" t="s">
        <v>146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6" t="s">
        <v>75</v>
      </c>
      <c r="BK103" s="186">
        <f>ROUND(I103*H103,2)</f>
        <v>0</v>
      </c>
      <c r="BL103" s="16" t="s">
        <v>153</v>
      </c>
      <c r="BM103" s="16" t="s">
        <v>539</v>
      </c>
    </row>
    <row r="104" spans="2:65" s="11" customFormat="1" ht="11.25">
      <c r="B104" s="187"/>
      <c r="C104" s="188"/>
      <c r="D104" s="189" t="s">
        <v>155</v>
      </c>
      <c r="E104" s="190" t="s">
        <v>1</v>
      </c>
      <c r="F104" s="191" t="s">
        <v>382</v>
      </c>
      <c r="G104" s="188"/>
      <c r="H104" s="190" t="s">
        <v>1</v>
      </c>
      <c r="I104" s="192"/>
      <c r="J104" s="188"/>
      <c r="K104" s="188"/>
      <c r="L104" s="193"/>
      <c r="M104" s="194"/>
      <c r="N104" s="195"/>
      <c r="O104" s="195"/>
      <c r="P104" s="195"/>
      <c r="Q104" s="195"/>
      <c r="R104" s="195"/>
      <c r="S104" s="195"/>
      <c r="T104" s="196"/>
      <c r="AT104" s="197" t="s">
        <v>155</v>
      </c>
      <c r="AU104" s="197" t="s">
        <v>78</v>
      </c>
      <c r="AV104" s="11" t="s">
        <v>75</v>
      </c>
      <c r="AW104" s="11" t="s">
        <v>31</v>
      </c>
      <c r="AX104" s="11" t="s">
        <v>68</v>
      </c>
      <c r="AY104" s="197" t="s">
        <v>146</v>
      </c>
    </row>
    <row r="105" spans="2:65" s="12" customFormat="1" ht="11.25">
      <c r="B105" s="198"/>
      <c r="C105" s="199"/>
      <c r="D105" s="189" t="s">
        <v>155</v>
      </c>
      <c r="E105" s="200" t="s">
        <v>1</v>
      </c>
      <c r="F105" s="201" t="s">
        <v>540</v>
      </c>
      <c r="G105" s="199"/>
      <c r="H105" s="202">
        <v>330</v>
      </c>
      <c r="I105" s="203"/>
      <c r="J105" s="199"/>
      <c r="K105" s="199"/>
      <c r="L105" s="204"/>
      <c r="M105" s="205"/>
      <c r="N105" s="206"/>
      <c r="O105" s="206"/>
      <c r="P105" s="206"/>
      <c r="Q105" s="206"/>
      <c r="R105" s="206"/>
      <c r="S105" s="206"/>
      <c r="T105" s="207"/>
      <c r="AT105" s="208" t="s">
        <v>155</v>
      </c>
      <c r="AU105" s="208" t="s">
        <v>78</v>
      </c>
      <c r="AV105" s="12" t="s">
        <v>78</v>
      </c>
      <c r="AW105" s="12" t="s">
        <v>31</v>
      </c>
      <c r="AX105" s="12" t="s">
        <v>68</v>
      </c>
      <c r="AY105" s="208" t="s">
        <v>146</v>
      </c>
    </row>
    <row r="106" spans="2:65" s="13" customFormat="1" ht="11.25">
      <c r="B106" s="209"/>
      <c r="C106" s="210"/>
      <c r="D106" s="189" t="s">
        <v>155</v>
      </c>
      <c r="E106" s="211" t="s">
        <v>541</v>
      </c>
      <c r="F106" s="212" t="s">
        <v>106</v>
      </c>
      <c r="G106" s="210"/>
      <c r="H106" s="213">
        <v>330</v>
      </c>
      <c r="I106" s="214"/>
      <c r="J106" s="210"/>
      <c r="K106" s="210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155</v>
      </c>
      <c r="AU106" s="219" t="s">
        <v>78</v>
      </c>
      <c r="AV106" s="13" t="s">
        <v>153</v>
      </c>
      <c r="AW106" s="13" t="s">
        <v>31</v>
      </c>
      <c r="AX106" s="13" t="s">
        <v>75</v>
      </c>
      <c r="AY106" s="219" t="s">
        <v>146</v>
      </c>
    </row>
    <row r="107" spans="2:65" s="1" customFormat="1" ht="16.5" customHeight="1">
      <c r="B107" s="33"/>
      <c r="C107" s="231" t="s">
        <v>198</v>
      </c>
      <c r="D107" s="231" t="s">
        <v>285</v>
      </c>
      <c r="E107" s="232" t="s">
        <v>542</v>
      </c>
      <c r="F107" s="233" t="s">
        <v>543</v>
      </c>
      <c r="G107" s="234" t="s">
        <v>365</v>
      </c>
      <c r="H107" s="235">
        <v>334.95</v>
      </c>
      <c r="I107" s="236"/>
      <c r="J107" s="237">
        <f>ROUND(I107*H107,2)</f>
        <v>0</v>
      </c>
      <c r="K107" s="233" t="s">
        <v>152</v>
      </c>
      <c r="L107" s="238"/>
      <c r="M107" s="239" t="s">
        <v>1</v>
      </c>
      <c r="N107" s="240" t="s">
        <v>39</v>
      </c>
      <c r="O107" s="59"/>
      <c r="P107" s="184">
        <f>O107*H107</f>
        <v>0</v>
      </c>
      <c r="Q107" s="184">
        <v>1.4400000000000001E-3</v>
      </c>
      <c r="R107" s="184">
        <f>Q107*H107</f>
        <v>0.48232800000000003</v>
      </c>
      <c r="S107" s="184">
        <v>0</v>
      </c>
      <c r="T107" s="185">
        <f>S107*H107</f>
        <v>0</v>
      </c>
      <c r="AR107" s="16" t="s">
        <v>198</v>
      </c>
      <c r="AT107" s="16" t="s">
        <v>285</v>
      </c>
      <c r="AU107" s="16" t="s">
        <v>78</v>
      </c>
      <c r="AY107" s="16" t="s">
        <v>146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6" t="s">
        <v>75</v>
      </c>
      <c r="BK107" s="186">
        <f>ROUND(I107*H107,2)</f>
        <v>0</v>
      </c>
      <c r="BL107" s="16" t="s">
        <v>153</v>
      </c>
      <c r="BM107" s="16" t="s">
        <v>544</v>
      </c>
    </row>
    <row r="108" spans="2:65" s="1" customFormat="1" ht="16.5" customHeight="1">
      <c r="B108" s="33"/>
      <c r="C108" s="231" t="s">
        <v>202</v>
      </c>
      <c r="D108" s="231" t="s">
        <v>285</v>
      </c>
      <c r="E108" s="232" t="s">
        <v>545</v>
      </c>
      <c r="F108" s="233" t="s">
        <v>546</v>
      </c>
      <c r="G108" s="234" t="s">
        <v>323</v>
      </c>
      <c r="H108" s="235">
        <v>15.15</v>
      </c>
      <c r="I108" s="236"/>
      <c r="J108" s="237">
        <f>ROUND(I108*H108,2)</f>
        <v>0</v>
      </c>
      <c r="K108" s="233" t="s">
        <v>1</v>
      </c>
      <c r="L108" s="238"/>
      <c r="M108" s="239" t="s">
        <v>1</v>
      </c>
      <c r="N108" s="240" t="s">
        <v>39</v>
      </c>
      <c r="O108" s="59"/>
      <c r="P108" s="184">
        <f>O108*H108</f>
        <v>0</v>
      </c>
      <c r="Q108" s="184">
        <v>6.4999999999999997E-4</v>
      </c>
      <c r="R108" s="184">
        <f>Q108*H108</f>
        <v>9.8475000000000004E-3</v>
      </c>
      <c r="S108" s="184">
        <v>0</v>
      </c>
      <c r="T108" s="185">
        <f>S108*H108</f>
        <v>0</v>
      </c>
      <c r="AR108" s="16" t="s">
        <v>198</v>
      </c>
      <c r="AT108" s="16" t="s">
        <v>285</v>
      </c>
      <c r="AU108" s="16" t="s">
        <v>78</v>
      </c>
      <c r="AY108" s="16" t="s">
        <v>146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6" t="s">
        <v>75</v>
      </c>
      <c r="BK108" s="186">
        <f>ROUND(I108*H108,2)</f>
        <v>0</v>
      </c>
      <c r="BL108" s="16" t="s">
        <v>153</v>
      </c>
      <c r="BM108" s="16" t="s">
        <v>547</v>
      </c>
    </row>
    <row r="109" spans="2:65" s="11" customFormat="1" ht="11.25">
      <c r="B109" s="187"/>
      <c r="C109" s="188"/>
      <c r="D109" s="189" t="s">
        <v>155</v>
      </c>
      <c r="E109" s="190" t="s">
        <v>1</v>
      </c>
      <c r="F109" s="191" t="s">
        <v>382</v>
      </c>
      <c r="G109" s="188"/>
      <c r="H109" s="190" t="s">
        <v>1</v>
      </c>
      <c r="I109" s="192"/>
      <c r="J109" s="188"/>
      <c r="K109" s="188"/>
      <c r="L109" s="193"/>
      <c r="M109" s="194"/>
      <c r="N109" s="195"/>
      <c r="O109" s="195"/>
      <c r="P109" s="195"/>
      <c r="Q109" s="195"/>
      <c r="R109" s="195"/>
      <c r="S109" s="195"/>
      <c r="T109" s="196"/>
      <c r="AT109" s="197" t="s">
        <v>155</v>
      </c>
      <c r="AU109" s="197" t="s">
        <v>78</v>
      </c>
      <c r="AV109" s="11" t="s">
        <v>75</v>
      </c>
      <c r="AW109" s="11" t="s">
        <v>31</v>
      </c>
      <c r="AX109" s="11" t="s">
        <v>68</v>
      </c>
      <c r="AY109" s="197" t="s">
        <v>146</v>
      </c>
    </row>
    <row r="110" spans="2:65" s="12" customFormat="1" ht="11.25">
      <c r="B110" s="198"/>
      <c r="C110" s="199"/>
      <c r="D110" s="189" t="s">
        <v>155</v>
      </c>
      <c r="E110" s="200" t="s">
        <v>1</v>
      </c>
      <c r="F110" s="201" t="s">
        <v>548</v>
      </c>
      <c r="G110" s="199"/>
      <c r="H110" s="202">
        <v>15.15</v>
      </c>
      <c r="I110" s="203"/>
      <c r="J110" s="199"/>
      <c r="K110" s="199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155</v>
      </c>
      <c r="AU110" s="208" t="s">
        <v>78</v>
      </c>
      <c r="AV110" s="12" t="s">
        <v>78</v>
      </c>
      <c r="AW110" s="12" t="s">
        <v>31</v>
      </c>
      <c r="AX110" s="12" t="s">
        <v>75</v>
      </c>
      <c r="AY110" s="208" t="s">
        <v>146</v>
      </c>
    </row>
    <row r="111" spans="2:65" s="1" customFormat="1" ht="16.5" customHeight="1">
      <c r="B111" s="33"/>
      <c r="C111" s="231" t="s">
        <v>207</v>
      </c>
      <c r="D111" s="231" t="s">
        <v>285</v>
      </c>
      <c r="E111" s="232" t="s">
        <v>549</v>
      </c>
      <c r="F111" s="233" t="s">
        <v>550</v>
      </c>
      <c r="G111" s="234" t="s">
        <v>323</v>
      </c>
      <c r="H111" s="235">
        <v>2.02</v>
      </c>
      <c r="I111" s="236"/>
      <c r="J111" s="237">
        <f>ROUND(I111*H111,2)</f>
        <v>0</v>
      </c>
      <c r="K111" s="233" t="s">
        <v>1</v>
      </c>
      <c r="L111" s="238"/>
      <c r="M111" s="239" t="s">
        <v>1</v>
      </c>
      <c r="N111" s="240" t="s">
        <v>39</v>
      </c>
      <c r="O111" s="59"/>
      <c r="P111" s="184">
        <f>O111*H111</f>
        <v>0</v>
      </c>
      <c r="Q111" s="184">
        <v>6.4999999999999997E-4</v>
      </c>
      <c r="R111" s="184">
        <f>Q111*H111</f>
        <v>1.3129999999999999E-3</v>
      </c>
      <c r="S111" s="184">
        <v>0</v>
      </c>
      <c r="T111" s="185">
        <f>S111*H111</f>
        <v>0</v>
      </c>
      <c r="AR111" s="16" t="s">
        <v>198</v>
      </c>
      <c r="AT111" s="16" t="s">
        <v>285</v>
      </c>
      <c r="AU111" s="16" t="s">
        <v>78</v>
      </c>
      <c r="AY111" s="16" t="s">
        <v>146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6" t="s">
        <v>75</v>
      </c>
      <c r="BK111" s="186">
        <f>ROUND(I111*H111,2)</f>
        <v>0</v>
      </c>
      <c r="BL111" s="16" t="s">
        <v>153</v>
      </c>
      <c r="BM111" s="16" t="s">
        <v>551</v>
      </c>
    </row>
    <row r="112" spans="2:65" s="11" customFormat="1" ht="11.25">
      <c r="B112" s="187"/>
      <c r="C112" s="188"/>
      <c r="D112" s="189" t="s">
        <v>155</v>
      </c>
      <c r="E112" s="190" t="s">
        <v>1</v>
      </c>
      <c r="F112" s="191" t="s">
        <v>382</v>
      </c>
      <c r="G112" s="188"/>
      <c r="H112" s="190" t="s">
        <v>1</v>
      </c>
      <c r="I112" s="192"/>
      <c r="J112" s="188"/>
      <c r="K112" s="188"/>
      <c r="L112" s="193"/>
      <c r="M112" s="194"/>
      <c r="N112" s="195"/>
      <c r="O112" s="195"/>
      <c r="P112" s="195"/>
      <c r="Q112" s="195"/>
      <c r="R112" s="195"/>
      <c r="S112" s="195"/>
      <c r="T112" s="196"/>
      <c r="AT112" s="197" t="s">
        <v>155</v>
      </c>
      <c r="AU112" s="197" t="s">
        <v>78</v>
      </c>
      <c r="AV112" s="11" t="s">
        <v>75</v>
      </c>
      <c r="AW112" s="11" t="s">
        <v>31</v>
      </c>
      <c r="AX112" s="11" t="s">
        <v>68</v>
      </c>
      <c r="AY112" s="197" t="s">
        <v>146</v>
      </c>
    </row>
    <row r="113" spans="2:65" s="12" customFormat="1" ht="11.25">
      <c r="B113" s="198"/>
      <c r="C113" s="199"/>
      <c r="D113" s="189" t="s">
        <v>155</v>
      </c>
      <c r="E113" s="200" t="s">
        <v>1</v>
      </c>
      <c r="F113" s="201" t="s">
        <v>425</v>
      </c>
      <c r="G113" s="199"/>
      <c r="H113" s="202">
        <v>2.02</v>
      </c>
      <c r="I113" s="203"/>
      <c r="J113" s="199"/>
      <c r="K113" s="199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155</v>
      </c>
      <c r="AU113" s="208" t="s">
        <v>78</v>
      </c>
      <c r="AV113" s="12" t="s">
        <v>78</v>
      </c>
      <c r="AW113" s="12" t="s">
        <v>31</v>
      </c>
      <c r="AX113" s="12" t="s">
        <v>75</v>
      </c>
      <c r="AY113" s="208" t="s">
        <v>146</v>
      </c>
    </row>
    <row r="114" spans="2:65" s="1" customFormat="1" ht="16.5" customHeight="1">
      <c r="B114" s="33"/>
      <c r="C114" s="175" t="s">
        <v>212</v>
      </c>
      <c r="D114" s="175" t="s">
        <v>148</v>
      </c>
      <c r="E114" s="176" t="s">
        <v>552</v>
      </c>
      <c r="F114" s="177" t="s">
        <v>553</v>
      </c>
      <c r="G114" s="178" t="s">
        <v>365</v>
      </c>
      <c r="H114" s="179">
        <v>330</v>
      </c>
      <c r="I114" s="180"/>
      <c r="J114" s="181">
        <f>ROUND(I114*H114,2)</f>
        <v>0</v>
      </c>
      <c r="K114" s="177" t="s">
        <v>152</v>
      </c>
      <c r="L114" s="37"/>
      <c r="M114" s="182" t="s">
        <v>1</v>
      </c>
      <c r="N114" s="183" t="s">
        <v>39</v>
      </c>
      <c r="O114" s="59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AR114" s="16" t="s">
        <v>153</v>
      </c>
      <c r="AT114" s="16" t="s">
        <v>148</v>
      </c>
      <c r="AU114" s="16" t="s">
        <v>78</v>
      </c>
      <c r="AY114" s="16" t="s">
        <v>146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6" t="s">
        <v>75</v>
      </c>
      <c r="BK114" s="186">
        <f>ROUND(I114*H114,2)</f>
        <v>0</v>
      </c>
      <c r="BL114" s="16" t="s">
        <v>153</v>
      </c>
      <c r="BM114" s="16" t="s">
        <v>462</v>
      </c>
    </row>
    <row r="115" spans="2:65" s="11" customFormat="1" ht="11.25">
      <c r="B115" s="187"/>
      <c r="C115" s="188"/>
      <c r="D115" s="189" t="s">
        <v>155</v>
      </c>
      <c r="E115" s="190" t="s">
        <v>1</v>
      </c>
      <c r="F115" s="191" t="s">
        <v>156</v>
      </c>
      <c r="G115" s="188"/>
      <c r="H115" s="190" t="s">
        <v>1</v>
      </c>
      <c r="I115" s="192"/>
      <c r="J115" s="188"/>
      <c r="K115" s="188"/>
      <c r="L115" s="193"/>
      <c r="M115" s="194"/>
      <c r="N115" s="195"/>
      <c r="O115" s="195"/>
      <c r="P115" s="195"/>
      <c r="Q115" s="195"/>
      <c r="R115" s="195"/>
      <c r="S115" s="195"/>
      <c r="T115" s="196"/>
      <c r="AT115" s="197" t="s">
        <v>155</v>
      </c>
      <c r="AU115" s="197" t="s">
        <v>78</v>
      </c>
      <c r="AV115" s="11" t="s">
        <v>75</v>
      </c>
      <c r="AW115" s="11" t="s">
        <v>31</v>
      </c>
      <c r="AX115" s="11" t="s">
        <v>68</v>
      </c>
      <c r="AY115" s="197" t="s">
        <v>146</v>
      </c>
    </row>
    <row r="116" spans="2:65" s="12" customFormat="1" ht="11.25">
      <c r="B116" s="198"/>
      <c r="C116" s="199"/>
      <c r="D116" s="189" t="s">
        <v>155</v>
      </c>
      <c r="E116" s="200" t="s">
        <v>1</v>
      </c>
      <c r="F116" s="201" t="s">
        <v>554</v>
      </c>
      <c r="G116" s="199"/>
      <c r="H116" s="202">
        <v>330</v>
      </c>
      <c r="I116" s="203"/>
      <c r="J116" s="199"/>
      <c r="K116" s="199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155</v>
      </c>
      <c r="AU116" s="208" t="s">
        <v>78</v>
      </c>
      <c r="AV116" s="12" t="s">
        <v>78</v>
      </c>
      <c r="AW116" s="12" t="s">
        <v>31</v>
      </c>
      <c r="AX116" s="12" t="s">
        <v>75</v>
      </c>
      <c r="AY116" s="208" t="s">
        <v>146</v>
      </c>
    </row>
    <row r="117" spans="2:65" s="1" customFormat="1" ht="16.5" customHeight="1">
      <c r="B117" s="33"/>
      <c r="C117" s="175" t="s">
        <v>216</v>
      </c>
      <c r="D117" s="175" t="s">
        <v>148</v>
      </c>
      <c r="E117" s="176" t="s">
        <v>555</v>
      </c>
      <c r="F117" s="177" t="s">
        <v>556</v>
      </c>
      <c r="G117" s="178" t="s">
        <v>323</v>
      </c>
      <c r="H117" s="179">
        <v>2</v>
      </c>
      <c r="I117" s="180"/>
      <c r="J117" s="181">
        <f>ROUND(I117*H117,2)</f>
        <v>0</v>
      </c>
      <c r="K117" s="177" t="s">
        <v>1</v>
      </c>
      <c r="L117" s="37"/>
      <c r="M117" s="182" t="s">
        <v>1</v>
      </c>
      <c r="N117" s="183" t="s">
        <v>39</v>
      </c>
      <c r="O117" s="59"/>
      <c r="P117" s="184">
        <f>O117*H117</f>
        <v>0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AR117" s="16" t="s">
        <v>153</v>
      </c>
      <c r="AT117" s="16" t="s">
        <v>148</v>
      </c>
      <c r="AU117" s="16" t="s">
        <v>78</v>
      </c>
      <c r="AY117" s="16" t="s">
        <v>146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6" t="s">
        <v>75</v>
      </c>
      <c r="BK117" s="186">
        <f>ROUND(I117*H117,2)</f>
        <v>0</v>
      </c>
      <c r="BL117" s="16" t="s">
        <v>153</v>
      </c>
      <c r="BM117" s="16" t="s">
        <v>557</v>
      </c>
    </row>
    <row r="118" spans="2:65" s="11" customFormat="1" ht="11.25">
      <c r="B118" s="187"/>
      <c r="C118" s="188"/>
      <c r="D118" s="189" t="s">
        <v>155</v>
      </c>
      <c r="E118" s="190" t="s">
        <v>1</v>
      </c>
      <c r="F118" s="191" t="s">
        <v>558</v>
      </c>
      <c r="G118" s="188"/>
      <c r="H118" s="190" t="s">
        <v>1</v>
      </c>
      <c r="I118" s="192"/>
      <c r="J118" s="188"/>
      <c r="K118" s="188"/>
      <c r="L118" s="193"/>
      <c r="M118" s="194"/>
      <c r="N118" s="195"/>
      <c r="O118" s="195"/>
      <c r="P118" s="195"/>
      <c r="Q118" s="195"/>
      <c r="R118" s="195"/>
      <c r="S118" s="195"/>
      <c r="T118" s="196"/>
      <c r="AT118" s="197" t="s">
        <v>155</v>
      </c>
      <c r="AU118" s="197" t="s">
        <v>78</v>
      </c>
      <c r="AV118" s="11" t="s">
        <v>75</v>
      </c>
      <c r="AW118" s="11" t="s">
        <v>31</v>
      </c>
      <c r="AX118" s="11" t="s">
        <v>68</v>
      </c>
      <c r="AY118" s="197" t="s">
        <v>146</v>
      </c>
    </row>
    <row r="119" spans="2:65" s="11" customFormat="1" ht="11.25">
      <c r="B119" s="187"/>
      <c r="C119" s="188"/>
      <c r="D119" s="189" t="s">
        <v>155</v>
      </c>
      <c r="E119" s="190" t="s">
        <v>1</v>
      </c>
      <c r="F119" s="191" t="s">
        <v>559</v>
      </c>
      <c r="G119" s="188"/>
      <c r="H119" s="190" t="s">
        <v>1</v>
      </c>
      <c r="I119" s="192"/>
      <c r="J119" s="188"/>
      <c r="K119" s="188"/>
      <c r="L119" s="193"/>
      <c r="M119" s="194"/>
      <c r="N119" s="195"/>
      <c r="O119" s="195"/>
      <c r="P119" s="195"/>
      <c r="Q119" s="195"/>
      <c r="R119" s="195"/>
      <c r="S119" s="195"/>
      <c r="T119" s="196"/>
      <c r="AT119" s="197" t="s">
        <v>155</v>
      </c>
      <c r="AU119" s="197" t="s">
        <v>78</v>
      </c>
      <c r="AV119" s="11" t="s">
        <v>75</v>
      </c>
      <c r="AW119" s="11" t="s">
        <v>31</v>
      </c>
      <c r="AX119" s="11" t="s">
        <v>68</v>
      </c>
      <c r="AY119" s="197" t="s">
        <v>146</v>
      </c>
    </row>
    <row r="120" spans="2:65" s="12" customFormat="1" ht="11.25">
      <c r="B120" s="198"/>
      <c r="C120" s="199"/>
      <c r="D120" s="189" t="s">
        <v>155</v>
      </c>
      <c r="E120" s="200" t="s">
        <v>1</v>
      </c>
      <c r="F120" s="201" t="s">
        <v>78</v>
      </c>
      <c r="G120" s="199"/>
      <c r="H120" s="202">
        <v>2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155</v>
      </c>
      <c r="AU120" s="208" t="s">
        <v>78</v>
      </c>
      <c r="AV120" s="12" t="s">
        <v>78</v>
      </c>
      <c r="AW120" s="12" t="s">
        <v>31</v>
      </c>
      <c r="AX120" s="12" t="s">
        <v>75</v>
      </c>
      <c r="AY120" s="208" t="s">
        <v>146</v>
      </c>
    </row>
    <row r="121" spans="2:65" s="1" customFormat="1" ht="16.5" customHeight="1">
      <c r="B121" s="33"/>
      <c r="C121" s="175" t="s">
        <v>220</v>
      </c>
      <c r="D121" s="175" t="s">
        <v>148</v>
      </c>
      <c r="E121" s="176" t="s">
        <v>560</v>
      </c>
      <c r="F121" s="177" t="s">
        <v>561</v>
      </c>
      <c r="G121" s="178" t="s">
        <v>323</v>
      </c>
      <c r="H121" s="179">
        <v>7</v>
      </c>
      <c r="I121" s="180"/>
      <c r="J121" s="181">
        <f>ROUND(I121*H121,2)</f>
        <v>0</v>
      </c>
      <c r="K121" s="177" t="s">
        <v>1</v>
      </c>
      <c r="L121" s="37"/>
      <c r="M121" s="182" t="s">
        <v>1</v>
      </c>
      <c r="N121" s="183" t="s">
        <v>39</v>
      </c>
      <c r="O121" s="59"/>
      <c r="P121" s="184">
        <f>O121*H121</f>
        <v>0</v>
      </c>
      <c r="Q121" s="184">
        <v>1E-3</v>
      </c>
      <c r="R121" s="184">
        <f>Q121*H121</f>
        <v>7.0000000000000001E-3</v>
      </c>
      <c r="S121" s="184">
        <v>0</v>
      </c>
      <c r="T121" s="185">
        <f>S121*H121</f>
        <v>0</v>
      </c>
      <c r="AR121" s="16" t="s">
        <v>153</v>
      </c>
      <c r="AT121" s="16" t="s">
        <v>148</v>
      </c>
      <c r="AU121" s="16" t="s">
        <v>78</v>
      </c>
      <c r="AY121" s="16" t="s">
        <v>146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6" t="s">
        <v>75</v>
      </c>
      <c r="BK121" s="186">
        <f>ROUND(I121*H121,2)</f>
        <v>0</v>
      </c>
      <c r="BL121" s="16" t="s">
        <v>153</v>
      </c>
      <c r="BM121" s="16" t="s">
        <v>562</v>
      </c>
    </row>
    <row r="122" spans="2:65" s="11" customFormat="1" ht="11.25">
      <c r="B122" s="187"/>
      <c r="C122" s="188"/>
      <c r="D122" s="189" t="s">
        <v>155</v>
      </c>
      <c r="E122" s="190" t="s">
        <v>1</v>
      </c>
      <c r="F122" s="191" t="s">
        <v>558</v>
      </c>
      <c r="G122" s="188"/>
      <c r="H122" s="190" t="s">
        <v>1</v>
      </c>
      <c r="I122" s="192"/>
      <c r="J122" s="188"/>
      <c r="K122" s="188"/>
      <c r="L122" s="193"/>
      <c r="M122" s="194"/>
      <c r="N122" s="195"/>
      <c r="O122" s="195"/>
      <c r="P122" s="195"/>
      <c r="Q122" s="195"/>
      <c r="R122" s="195"/>
      <c r="S122" s="195"/>
      <c r="T122" s="196"/>
      <c r="AT122" s="197" t="s">
        <v>155</v>
      </c>
      <c r="AU122" s="197" t="s">
        <v>78</v>
      </c>
      <c r="AV122" s="11" t="s">
        <v>75</v>
      </c>
      <c r="AW122" s="11" t="s">
        <v>31</v>
      </c>
      <c r="AX122" s="11" t="s">
        <v>68</v>
      </c>
      <c r="AY122" s="197" t="s">
        <v>146</v>
      </c>
    </row>
    <row r="123" spans="2:65" s="11" customFormat="1" ht="11.25">
      <c r="B123" s="187"/>
      <c r="C123" s="188"/>
      <c r="D123" s="189" t="s">
        <v>155</v>
      </c>
      <c r="E123" s="190" t="s">
        <v>1</v>
      </c>
      <c r="F123" s="191" t="s">
        <v>563</v>
      </c>
      <c r="G123" s="188"/>
      <c r="H123" s="190" t="s">
        <v>1</v>
      </c>
      <c r="I123" s="192"/>
      <c r="J123" s="188"/>
      <c r="K123" s="188"/>
      <c r="L123" s="193"/>
      <c r="M123" s="194"/>
      <c r="N123" s="195"/>
      <c r="O123" s="195"/>
      <c r="P123" s="195"/>
      <c r="Q123" s="195"/>
      <c r="R123" s="195"/>
      <c r="S123" s="195"/>
      <c r="T123" s="196"/>
      <c r="AT123" s="197" t="s">
        <v>155</v>
      </c>
      <c r="AU123" s="197" t="s">
        <v>78</v>
      </c>
      <c r="AV123" s="11" t="s">
        <v>75</v>
      </c>
      <c r="AW123" s="11" t="s">
        <v>31</v>
      </c>
      <c r="AX123" s="11" t="s">
        <v>68</v>
      </c>
      <c r="AY123" s="197" t="s">
        <v>146</v>
      </c>
    </row>
    <row r="124" spans="2:65" s="11" customFormat="1" ht="11.25">
      <c r="B124" s="187"/>
      <c r="C124" s="188"/>
      <c r="D124" s="189" t="s">
        <v>155</v>
      </c>
      <c r="E124" s="190" t="s">
        <v>1</v>
      </c>
      <c r="F124" s="191" t="s">
        <v>564</v>
      </c>
      <c r="G124" s="188"/>
      <c r="H124" s="190" t="s">
        <v>1</v>
      </c>
      <c r="I124" s="192"/>
      <c r="J124" s="188"/>
      <c r="K124" s="188"/>
      <c r="L124" s="193"/>
      <c r="M124" s="194"/>
      <c r="N124" s="195"/>
      <c r="O124" s="195"/>
      <c r="P124" s="195"/>
      <c r="Q124" s="195"/>
      <c r="R124" s="195"/>
      <c r="S124" s="195"/>
      <c r="T124" s="196"/>
      <c r="AT124" s="197" t="s">
        <v>155</v>
      </c>
      <c r="AU124" s="197" t="s">
        <v>78</v>
      </c>
      <c r="AV124" s="11" t="s">
        <v>75</v>
      </c>
      <c r="AW124" s="11" t="s">
        <v>31</v>
      </c>
      <c r="AX124" s="11" t="s">
        <v>68</v>
      </c>
      <c r="AY124" s="197" t="s">
        <v>146</v>
      </c>
    </row>
    <row r="125" spans="2:65" s="12" customFormat="1" ht="11.25">
      <c r="B125" s="198"/>
      <c r="C125" s="199"/>
      <c r="D125" s="189" t="s">
        <v>155</v>
      </c>
      <c r="E125" s="200" t="s">
        <v>1</v>
      </c>
      <c r="F125" s="201" t="s">
        <v>193</v>
      </c>
      <c r="G125" s="199"/>
      <c r="H125" s="202">
        <v>7</v>
      </c>
      <c r="I125" s="203"/>
      <c r="J125" s="199"/>
      <c r="K125" s="199"/>
      <c r="L125" s="204"/>
      <c r="M125" s="205"/>
      <c r="N125" s="206"/>
      <c r="O125" s="206"/>
      <c r="P125" s="206"/>
      <c r="Q125" s="206"/>
      <c r="R125" s="206"/>
      <c r="S125" s="206"/>
      <c r="T125" s="207"/>
      <c r="AT125" s="208" t="s">
        <v>155</v>
      </c>
      <c r="AU125" s="208" t="s">
        <v>78</v>
      </c>
      <c r="AV125" s="12" t="s">
        <v>78</v>
      </c>
      <c r="AW125" s="12" t="s">
        <v>31</v>
      </c>
      <c r="AX125" s="12" t="s">
        <v>75</v>
      </c>
      <c r="AY125" s="208" t="s">
        <v>146</v>
      </c>
    </row>
    <row r="126" spans="2:65" s="1" customFormat="1" ht="16.5" customHeight="1">
      <c r="B126" s="33"/>
      <c r="C126" s="175" t="s">
        <v>226</v>
      </c>
      <c r="D126" s="175" t="s">
        <v>148</v>
      </c>
      <c r="E126" s="176" t="s">
        <v>455</v>
      </c>
      <c r="F126" s="177" t="s">
        <v>456</v>
      </c>
      <c r="G126" s="178" t="s">
        <v>365</v>
      </c>
      <c r="H126" s="179">
        <v>330</v>
      </c>
      <c r="I126" s="180"/>
      <c r="J126" s="181">
        <f>ROUND(I126*H126,2)</f>
        <v>0</v>
      </c>
      <c r="K126" s="177" t="s">
        <v>152</v>
      </c>
      <c r="L126" s="37"/>
      <c r="M126" s="182" t="s">
        <v>1</v>
      </c>
      <c r="N126" s="183" t="s">
        <v>39</v>
      </c>
      <c r="O126" s="59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AR126" s="16" t="s">
        <v>153</v>
      </c>
      <c r="AT126" s="16" t="s">
        <v>148</v>
      </c>
      <c r="AU126" s="16" t="s">
        <v>78</v>
      </c>
      <c r="AY126" s="16" t="s">
        <v>146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6" t="s">
        <v>75</v>
      </c>
      <c r="BK126" s="186">
        <f>ROUND(I126*H126,2)</f>
        <v>0</v>
      </c>
      <c r="BL126" s="16" t="s">
        <v>153</v>
      </c>
      <c r="BM126" s="16" t="s">
        <v>565</v>
      </c>
    </row>
    <row r="127" spans="2:65" s="11" customFormat="1" ht="11.25">
      <c r="B127" s="187"/>
      <c r="C127" s="188"/>
      <c r="D127" s="189" t="s">
        <v>155</v>
      </c>
      <c r="E127" s="190" t="s">
        <v>1</v>
      </c>
      <c r="F127" s="191" t="s">
        <v>156</v>
      </c>
      <c r="G127" s="188"/>
      <c r="H127" s="190" t="s">
        <v>1</v>
      </c>
      <c r="I127" s="192"/>
      <c r="J127" s="188"/>
      <c r="K127" s="188"/>
      <c r="L127" s="193"/>
      <c r="M127" s="194"/>
      <c r="N127" s="195"/>
      <c r="O127" s="195"/>
      <c r="P127" s="195"/>
      <c r="Q127" s="195"/>
      <c r="R127" s="195"/>
      <c r="S127" s="195"/>
      <c r="T127" s="196"/>
      <c r="AT127" s="197" t="s">
        <v>155</v>
      </c>
      <c r="AU127" s="197" t="s">
        <v>78</v>
      </c>
      <c r="AV127" s="11" t="s">
        <v>75</v>
      </c>
      <c r="AW127" s="11" t="s">
        <v>31</v>
      </c>
      <c r="AX127" s="11" t="s">
        <v>68</v>
      </c>
      <c r="AY127" s="197" t="s">
        <v>146</v>
      </c>
    </row>
    <row r="128" spans="2:65" s="12" customFormat="1" ht="11.25">
      <c r="B128" s="198"/>
      <c r="C128" s="199"/>
      <c r="D128" s="189" t="s">
        <v>155</v>
      </c>
      <c r="E128" s="200" t="s">
        <v>1</v>
      </c>
      <c r="F128" s="201" t="s">
        <v>554</v>
      </c>
      <c r="G128" s="199"/>
      <c r="H128" s="202">
        <v>330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155</v>
      </c>
      <c r="AU128" s="208" t="s">
        <v>78</v>
      </c>
      <c r="AV128" s="12" t="s">
        <v>78</v>
      </c>
      <c r="AW128" s="12" t="s">
        <v>31</v>
      </c>
      <c r="AX128" s="12" t="s">
        <v>75</v>
      </c>
      <c r="AY128" s="208" t="s">
        <v>146</v>
      </c>
    </row>
    <row r="129" spans="2:65" s="1" customFormat="1" ht="16.5" customHeight="1">
      <c r="B129" s="33"/>
      <c r="C129" s="175" t="s">
        <v>8</v>
      </c>
      <c r="D129" s="175" t="s">
        <v>148</v>
      </c>
      <c r="E129" s="176" t="s">
        <v>464</v>
      </c>
      <c r="F129" s="177" t="s">
        <v>465</v>
      </c>
      <c r="G129" s="178" t="s">
        <v>466</v>
      </c>
      <c r="H129" s="179">
        <v>2</v>
      </c>
      <c r="I129" s="180"/>
      <c r="J129" s="181">
        <f>ROUND(I129*H129,2)</f>
        <v>0</v>
      </c>
      <c r="K129" s="177" t="s">
        <v>152</v>
      </c>
      <c r="L129" s="37"/>
      <c r="M129" s="182" t="s">
        <v>1</v>
      </c>
      <c r="N129" s="183" t="s">
        <v>39</v>
      </c>
      <c r="O129" s="59"/>
      <c r="P129" s="184">
        <f>O129*H129</f>
        <v>0</v>
      </c>
      <c r="Q129" s="184">
        <v>0.46009</v>
      </c>
      <c r="R129" s="184">
        <f>Q129*H129</f>
        <v>0.92018</v>
      </c>
      <c r="S129" s="184">
        <v>0</v>
      </c>
      <c r="T129" s="185">
        <f>S129*H129</f>
        <v>0</v>
      </c>
      <c r="AR129" s="16" t="s">
        <v>153</v>
      </c>
      <c r="AT129" s="16" t="s">
        <v>148</v>
      </c>
      <c r="AU129" s="16" t="s">
        <v>78</v>
      </c>
      <c r="AY129" s="16" t="s">
        <v>146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6" t="s">
        <v>75</v>
      </c>
      <c r="BK129" s="186">
        <f>ROUND(I129*H129,2)</f>
        <v>0</v>
      </c>
      <c r="BL129" s="16" t="s">
        <v>153</v>
      </c>
      <c r="BM129" s="16" t="s">
        <v>566</v>
      </c>
    </row>
    <row r="130" spans="2:65" s="11" customFormat="1" ht="11.25">
      <c r="B130" s="187"/>
      <c r="C130" s="188"/>
      <c r="D130" s="189" t="s">
        <v>155</v>
      </c>
      <c r="E130" s="190" t="s">
        <v>1</v>
      </c>
      <c r="F130" s="191" t="s">
        <v>156</v>
      </c>
      <c r="G130" s="188"/>
      <c r="H130" s="190" t="s">
        <v>1</v>
      </c>
      <c r="I130" s="192"/>
      <c r="J130" s="188"/>
      <c r="K130" s="188"/>
      <c r="L130" s="193"/>
      <c r="M130" s="194"/>
      <c r="N130" s="195"/>
      <c r="O130" s="195"/>
      <c r="P130" s="195"/>
      <c r="Q130" s="195"/>
      <c r="R130" s="195"/>
      <c r="S130" s="195"/>
      <c r="T130" s="196"/>
      <c r="AT130" s="197" t="s">
        <v>155</v>
      </c>
      <c r="AU130" s="197" t="s">
        <v>78</v>
      </c>
      <c r="AV130" s="11" t="s">
        <v>75</v>
      </c>
      <c r="AW130" s="11" t="s">
        <v>31</v>
      </c>
      <c r="AX130" s="11" t="s">
        <v>68</v>
      </c>
      <c r="AY130" s="197" t="s">
        <v>146</v>
      </c>
    </row>
    <row r="131" spans="2:65" s="12" customFormat="1" ht="11.25">
      <c r="B131" s="198"/>
      <c r="C131" s="199"/>
      <c r="D131" s="189" t="s">
        <v>155</v>
      </c>
      <c r="E131" s="200" t="s">
        <v>1</v>
      </c>
      <c r="F131" s="201" t="s">
        <v>78</v>
      </c>
      <c r="G131" s="199"/>
      <c r="H131" s="202">
        <v>2</v>
      </c>
      <c r="I131" s="203"/>
      <c r="J131" s="199"/>
      <c r="K131" s="199"/>
      <c r="L131" s="204"/>
      <c r="M131" s="205"/>
      <c r="N131" s="206"/>
      <c r="O131" s="206"/>
      <c r="P131" s="206"/>
      <c r="Q131" s="206"/>
      <c r="R131" s="206"/>
      <c r="S131" s="206"/>
      <c r="T131" s="207"/>
      <c r="AT131" s="208" t="s">
        <v>155</v>
      </c>
      <c r="AU131" s="208" t="s">
        <v>78</v>
      </c>
      <c r="AV131" s="12" t="s">
        <v>78</v>
      </c>
      <c r="AW131" s="12" t="s">
        <v>31</v>
      </c>
      <c r="AX131" s="12" t="s">
        <v>75</v>
      </c>
      <c r="AY131" s="208" t="s">
        <v>146</v>
      </c>
    </row>
    <row r="132" spans="2:65" s="10" customFormat="1" ht="22.9" customHeight="1">
      <c r="B132" s="159"/>
      <c r="C132" s="160"/>
      <c r="D132" s="161" t="s">
        <v>67</v>
      </c>
      <c r="E132" s="173" t="s">
        <v>492</v>
      </c>
      <c r="F132" s="173" t="s">
        <v>493</v>
      </c>
      <c r="G132" s="160"/>
      <c r="H132" s="160"/>
      <c r="I132" s="163"/>
      <c r="J132" s="174">
        <f>BK132</f>
        <v>0</v>
      </c>
      <c r="K132" s="160"/>
      <c r="L132" s="165"/>
      <c r="M132" s="166"/>
      <c r="N132" s="167"/>
      <c r="O132" s="167"/>
      <c r="P132" s="168">
        <f>SUM(P133:P134)</f>
        <v>0</v>
      </c>
      <c r="Q132" s="167"/>
      <c r="R132" s="168">
        <f>SUM(R133:R134)</f>
        <v>0</v>
      </c>
      <c r="S132" s="167"/>
      <c r="T132" s="169">
        <f>SUM(T133:T134)</f>
        <v>0</v>
      </c>
      <c r="AR132" s="170" t="s">
        <v>75</v>
      </c>
      <c r="AT132" s="171" t="s">
        <v>67</v>
      </c>
      <c r="AU132" s="171" t="s">
        <v>75</v>
      </c>
      <c r="AY132" s="170" t="s">
        <v>146</v>
      </c>
      <c r="BK132" s="172">
        <f>SUM(BK133:BK134)</f>
        <v>0</v>
      </c>
    </row>
    <row r="133" spans="2:65" s="1" customFormat="1" ht="16.5" customHeight="1">
      <c r="B133" s="33"/>
      <c r="C133" s="175" t="s">
        <v>234</v>
      </c>
      <c r="D133" s="175" t="s">
        <v>148</v>
      </c>
      <c r="E133" s="176" t="s">
        <v>495</v>
      </c>
      <c r="F133" s="177" t="s">
        <v>496</v>
      </c>
      <c r="G133" s="178" t="s">
        <v>288</v>
      </c>
      <c r="H133" s="179">
        <v>1.486</v>
      </c>
      <c r="I133" s="180"/>
      <c r="J133" s="181">
        <f>ROUND(I133*H133,2)</f>
        <v>0</v>
      </c>
      <c r="K133" s="177" t="s">
        <v>152</v>
      </c>
      <c r="L133" s="37"/>
      <c r="M133" s="182" t="s">
        <v>1</v>
      </c>
      <c r="N133" s="183" t="s">
        <v>39</v>
      </c>
      <c r="O133" s="59"/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AR133" s="16" t="s">
        <v>153</v>
      </c>
      <c r="AT133" s="16" t="s">
        <v>148</v>
      </c>
      <c r="AU133" s="16" t="s">
        <v>78</v>
      </c>
      <c r="AY133" s="16" t="s">
        <v>146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6" t="s">
        <v>75</v>
      </c>
      <c r="BK133" s="186">
        <f>ROUND(I133*H133,2)</f>
        <v>0</v>
      </c>
      <c r="BL133" s="16" t="s">
        <v>153</v>
      </c>
      <c r="BM133" s="16" t="s">
        <v>567</v>
      </c>
    </row>
    <row r="134" spans="2:65" s="12" customFormat="1" ht="11.25">
      <c r="B134" s="198"/>
      <c r="C134" s="199"/>
      <c r="D134" s="189" t="s">
        <v>155</v>
      </c>
      <c r="E134" s="200" t="s">
        <v>1</v>
      </c>
      <c r="F134" s="201" t="s">
        <v>568</v>
      </c>
      <c r="G134" s="199"/>
      <c r="H134" s="202">
        <v>1.486</v>
      </c>
      <c r="I134" s="203"/>
      <c r="J134" s="199"/>
      <c r="K134" s="199"/>
      <c r="L134" s="204"/>
      <c r="M134" s="241"/>
      <c r="N134" s="242"/>
      <c r="O134" s="242"/>
      <c r="P134" s="242"/>
      <c r="Q134" s="242"/>
      <c r="R134" s="242"/>
      <c r="S134" s="242"/>
      <c r="T134" s="243"/>
      <c r="AT134" s="208" t="s">
        <v>155</v>
      </c>
      <c r="AU134" s="208" t="s">
        <v>78</v>
      </c>
      <c r="AV134" s="12" t="s">
        <v>78</v>
      </c>
      <c r="AW134" s="12" t="s">
        <v>31</v>
      </c>
      <c r="AX134" s="12" t="s">
        <v>75</v>
      </c>
      <c r="AY134" s="208" t="s">
        <v>146</v>
      </c>
    </row>
    <row r="135" spans="2:65" s="1" customFormat="1" ht="6.95" customHeight="1">
      <c r="B135" s="45"/>
      <c r="C135" s="46"/>
      <c r="D135" s="46"/>
      <c r="E135" s="46"/>
      <c r="F135" s="46"/>
      <c r="G135" s="46"/>
      <c r="H135" s="46"/>
      <c r="I135" s="125"/>
      <c r="J135" s="46"/>
      <c r="K135" s="46"/>
      <c r="L135" s="37"/>
    </row>
  </sheetData>
  <sheetProtection algorithmName="SHA-512" hashValue="CmvROXmupmJiMfDYYIm3A0dTlINTM5d7X59pv8Hh5cXOEdi6/1q7duac4kKguG3npxRTbvLo49sbSMLsY1Ug7w==" saltValue="w4y93bmAslLRmzrvb6N71Eno7FZ/UgMYGKnZM5CoJ/TF3Smw3Jl75U9r6rCU87yofnpiZ51wL7sy9nkn5gqXyQ==" spinCount="100000" sheet="1" objects="1" scenarios="1" formatColumns="0" formatRows="0" autoFilter="0"/>
  <autoFilter ref="C81:K134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2"/>
  <sheetViews>
    <sheetView showGridLines="0" topLeftCell="A25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86</v>
      </c>
    </row>
    <row r="3" spans="2:46" ht="6.95" customHeight="1">
      <c r="B3" s="98"/>
      <c r="C3" s="99"/>
      <c r="D3" s="99"/>
      <c r="E3" s="99"/>
      <c r="F3" s="99"/>
      <c r="G3" s="99"/>
      <c r="H3" s="99"/>
      <c r="I3" s="100"/>
      <c r="J3" s="99"/>
      <c r="K3" s="99"/>
      <c r="L3" s="19"/>
      <c r="AT3" s="16" t="s">
        <v>78</v>
      </c>
    </row>
    <row r="4" spans="2:46" ht="24.95" customHeight="1">
      <c r="B4" s="19"/>
      <c r="D4" s="101" t="s">
        <v>92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2" t="s">
        <v>16</v>
      </c>
      <c r="L6" s="19"/>
    </row>
    <row r="7" spans="2:46" ht="16.5" customHeight="1">
      <c r="B7" s="19"/>
      <c r="E7" s="284" t="str">
        <f>'Rekapitulace stavby'!K6</f>
        <v>Obnova výtlačného řadu z PE 90, délka 312 m v obci Knapovec</v>
      </c>
      <c r="F7" s="285"/>
      <c r="G7" s="285"/>
      <c r="H7" s="285"/>
      <c r="L7" s="19"/>
    </row>
    <row r="8" spans="2:46" s="1" customFormat="1" ht="12" customHeight="1">
      <c r="B8" s="37"/>
      <c r="D8" s="102" t="s">
        <v>101</v>
      </c>
      <c r="I8" s="103"/>
      <c r="L8" s="37"/>
    </row>
    <row r="9" spans="2:46" s="1" customFormat="1" ht="36.950000000000003" customHeight="1">
      <c r="B9" s="37"/>
      <c r="E9" s="286" t="s">
        <v>569</v>
      </c>
      <c r="F9" s="287"/>
      <c r="G9" s="287"/>
      <c r="H9" s="287"/>
      <c r="I9" s="103"/>
      <c r="L9" s="37"/>
    </row>
    <row r="10" spans="2:46" s="1" customFormat="1" ht="11.25">
      <c r="B10" s="37"/>
      <c r="I10" s="103"/>
      <c r="L10" s="37"/>
    </row>
    <row r="11" spans="2:46" s="1" customFormat="1" ht="12" customHeight="1">
      <c r="B11" s="37"/>
      <c r="D11" s="102" t="s">
        <v>18</v>
      </c>
      <c r="F11" s="16" t="s">
        <v>1</v>
      </c>
      <c r="I11" s="104" t="s">
        <v>19</v>
      </c>
      <c r="J11" s="16" t="s">
        <v>1</v>
      </c>
      <c r="L11" s="37"/>
    </row>
    <row r="12" spans="2:46" s="1" customFormat="1" ht="12" customHeight="1">
      <c r="B12" s="37"/>
      <c r="D12" s="102" t="s">
        <v>20</v>
      </c>
      <c r="F12" s="16" t="s">
        <v>21</v>
      </c>
      <c r="I12" s="104" t="s">
        <v>22</v>
      </c>
      <c r="J12" s="105" t="str">
        <f>'Rekapitulace stavby'!AN8</f>
        <v>4.3.2019</v>
      </c>
      <c r="L12" s="37"/>
    </row>
    <row r="13" spans="2:46" s="1" customFormat="1" ht="10.9" customHeight="1">
      <c r="B13" s="37"/>
      <c r="I13" s="103"/>
      <c r="L13" s="37"/>
    </row>
    <row r="14" spans="2:46" s="1" customFormat="1" ht="12" customHeight="1">
      <c r="B14" s="37"/>
      <c r="D14" s="102" t="s">
        <v>24</v>
      </c>
      <c r="I14" s="104" t="s">
        <v>25</v>
      </c>
      <c r="J14" s="16" t="str">
        <f>IF('Rekapitulace stavby'!AN10="","",'Rekapitulace stavby'!AN10)</f>
        <v/>
      </c>
      <c r="L14" s="37"/>
    </row>
    <row r="15" spans="2:46" s="1" customFormat="1" ht="18" customHeight="1">
      <c r="B15" s="37"/>
      <c r="E15" s="16" t="str">
        <f>IF('Rekapitulace stavby'!E11="","",'Rekapitulace stavby'!E11)</f>
        <v xml:space="preserve"> </v>
      </c>
      <c r="I15" s="104" t="s">
        <v>27</v>
      </c>
      <c r="J15" s="16" t="str">
        <f>IF('Rekapitulace stavby'!AN11="","",'Rekapitulace stavby'!AN11)</f>
        <v/>
      </c>
      <c r="L15" s="37"/>
    </row>
    <row r="16" spans="2:46" s="1" customFormat="1" ht="6.95" customHeight="1">
      <c r="B16" s="37"/>
      <c r="I16" s="103"/>
      <c r="L16" s="37"/>
    </row>
    <row r="17" spans="2:12" s="1" customFormat="1" ht="12" customHeight="1">
      <c r="B17" s="37"/>
      <c r="D17" s="102" t="s">
        <v>28</v>
      </c>
      <c r="I17" s="104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88" t="str">
        <f>'Rekapitulace stavby'!E14</f>
        <v>Vyplň údaj</v>
      </c>
      <c r="F18" s="289"/>
      <c r="G18" s="289"/>
      <c r="H18" s="289"/>
      <c r="I18" s="104" t="s">
        <v>27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3"/>
      <c r="L19" s="37"/>
    </row>
    <row r="20" spans="2:12" s="1" customFormat="1" ht="12" customHeight="1">
      <c r="B20" s="37"/>
      <c r="D20" s="102" t="s">
        <v>30</v>
      </c>
      <c r="I20" s="104" t="s">
        <v>25</v>
      </c>
      <c r="J20" s="16" t="str">
        <f>IF('Rekapitulace stavby'!AN16="","",'Rekapitulace stavby'!AN16)</f>
        <v/>
      </c>
      <c r="L20" s="37"/>
    </row>
    <row r="21" spans="2:12" s="1" customFormat="1" ht="18" customHeight="1">
      <c r="B21" s="37"/>
      <c r="E21" s="16" t="str">
        <f>IF('Rekapitulace stavby'!E17="","",'Rekapitulace stavby'!E17)</f>
        <v xml:space="preserve"> </v>
      </c>
      <c r="I21" s="104" t="s">
        <v>27</v>
      </c>
      <c r="J21" s="16" t="str">
        <f>IF('Rekapitulace stavby'!AN17="","",'Rekapitulace stavby'!AN17)</f>
        <v/>
      </c>
      <c r="L21" s="37"/>
    </row>
    <row r="22" spans="2:12" s="1" customFormat="1" ht="6.95" customHeight="1">
      <c r="B22" s="37"/>
      <c r="I22" s="103"/>
      <c r="L22" s="37"/>
    </row>
    <row r="23" spans="2:12" s="1" customFormat="1" ht="12" customHeight="1">
      <c r="B23" s="37"/>
      <c r="D23" s="102" t="s">
        <v>32</v>
      </c>
      <c r="I23" s="104" t="s">
        <v>25</v>
      </c>
      <c r="J23" s="16" t="str">
        <f>IF('Rekapitulace stavby'!AN19="","",'Rekapitulace stavby'!AN19)</f>
        <v/>
      </c>
      <c r="L23" s="37"/>
    </row>
    <row r="24" spans="2:12" s="1" customFormat="1" ht="18" customHeight="1">
      <c r="B24" s="37"/>
      <c r="E24" s="16" t="str">
        <f>IF('Rekapitulace stavby'!E20="","",'Rekapitulace stavby'!E20)</f>
        <v xml:space="preserve"> </v>
      </c>
      <c r="I24" s="104" t="s">
        <v>27</v>
      </c>
      <c r="J24" s="16" t="str">
        <f>IF('Rekapitulace stavby'!AN20="","",'Rekapitulace stavby'!AN20)</f>
        <v/>
      </c>
      <c r="L24" s="37"/>
    </row>
    <row r="25" spans="2:12" s="1" customFormat="1" ht="6.95" customHeight="1">
      <c r="B25" s="37"/>
      <c r="I25" s="103"/>
      <c r="L25" s="37"/>
    </row>
    <row r="26" spans="2:12" s="1" customFormat="1" ht="12" customHeight="1">
      <c r="B26" s="37"/>
      <c r="D26" s="102" t="s">
        <v>33</v>
      </c>
      <c r="I26" s="103"/>
      <c r="L26" s="37"/>
    </row>
    <row r="27" spans="2:12" s="6" customFormat="1" ht="16.5" customHeight="1">
      <c r="B27" s="106"/>
      <c r="E27" s="290" t="s">
        <v>1</v>
      </c>
      <c r="F27" s="290"/>
      <c r="G27" s="290"/>
      <c r="H27" s="290"/>
      <c r="I27" s="107"/>
      <c r="L27" s="106"/>
    </row>
    <row r="28" spans="2:12" s="1" customFormat="1" ht="6.95" customHeight="1">
      <c r="B28" s="37"/>
      <c r="I28" s="103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8"/>
      <c r="J29" s="55"/>
      <c r="K29" s="55"/>
      <c r="L29" s="37"/>
    </row>
    <row r="30" spans="2:12" s="1" customFormat="1" ht="25.35" customHeight="1">
      <c r="B30" s="37"/>
      <c r="D30" s="109" t="s">
        <v>34</v>
      </c>
      <c r="I30" s="103"/>
      <c r="J30" s="110">
        <f>ROUND(J84,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8"/>
      <c r="J31" s="55"/>
      <c r="K31" s="55"/>
      <c r="L31" s="37"/>
    </row>
    <row r="32" spans="2:12" s="1" customFormat="1" ht="14.45" customHeight="1">
      <c r="B32" s="37"/>
      <c r="F32" s="111" t="s">
        <v>36</v>
      </c>
      <c r="I32" s="112" t="s">
        <v>35</v>
      </c>
      <c r="J32" s="111" t="s">
        <v>37</v>
      </c>
      <c r="L32" s="37"/>
    </row>
    <row r="33" spans="2:12" s="1" customFormat="1" ht="14.45" customHeight="1">
      <c r="B33" s="37"/>
      <c r="D33" s="102" t="s">
        <v>38</v>
      </c>
      <c r="E33" s="102" t="s">
        <v>39</v>
      </c>
      <c r="F33" s="113">
        <f>ROUND((SUM(BE84:BE111)),  2)</f>
        <v>0</v>
      </c>
      <c r="I33" s="114">
        <v>0.21</v>
      </c>
      <c r="J33" s="113">
        <f>ROUND(((SUM(BE84:BE111))*I33),  2)</f>
        <v>0</v>
      </c>
      <c r="L33" s="37"/>
    </row>
    <row r="34" spans="2:12" s="1" customFormat="1" ht="14.45" customHeight="1">
      <c r="B34" s="37"/>
      <c r="E34" s="102" t="s">
        <v>40</v>
      </c>
      <c r="F34" s="113">
        <f>ROUND((SUM(BF84:BF111)),  2)</f>
        <v>0</v>
      </c>
      <c r="I34" s="114">
        <v>0.15</v>
      </c>
      <c r="J34" s="113">
        <f>ROUND(((SUM(BF84:BF111))*I34),  2)</f>
        <v>0</v>
      </c>
      <c r="L34" s="37"/>
    </row>
    <row r="35" spans="2:12" s="1" customFormat="1" ht="14.45" hidden="1" customHeight="1">
      <c r="B35" s="37"/>
      <c r="E35" s="102" t="s">
        <v>41</v>
      </c>
      <c r="F35" s="113">
        <f>ROUND((SUM(BG84:BG111)),  2)</f>
        <v>0</v>
      </c>
      <c r="I35" s="114">
        <v>0.21</v>
      </c>
      <c r="J35" s="113">
        <f>0</f>
        <v>0</v>
      </c>
      <c r="L35" s="37"/>
    </row>
    <row r="36" spans="2:12" s="1" customFormat="1" ht="14.45" hidden="1" customHeight="1">
      <c r="B36" s="37"/>
      <c r="E36" s="102" t="s">
        <v>42</v>
      </c>
      <c r="F36" s="113">
        <f>ROUND((SUM(BH84:BH111)),  2)</f>
        <v>0</v>
      </c>
      <c r="I36" s="114">
        <v>0.15</v>
      </c>
      <c r="J36" s="113">
        <f>0</f>
        <v>0</v>
      </c>
      <c r="L36" s="37"/>
    </row>
    <row r="37" spans="2:12" s="1" customFormat="1" ht="14.45" hidden="1" customHeight="1">
      <c r="B37" s="37"/>
      <c r="E37" s="102" t="s">
        <v>43</v>
      </c>
      <c r="F37" s="113">
        <f>ROUND((SUM(BI84:BI111)),  2)</f>
        <v>0</v>
      </c>
      <c r="I37" s="114">
        <v>0</v>
      </c>
      <c r="J37" s="113">
        <f>0</f>
        <v>0</v>
      </c>
      <c r="L37" s="37"/>
    </row>
    <row r="38" spans="2:12" s="1" customFormat="1" ht="6.95" customHeight="1">
      <c r="B38" s="37"/>
      <c r="I38" s="103"/>
      <c r="L38" s="37"/>
    </row>
    <row r="39" spans="2:12" s="1" customFormat="1" ht="25.35" customHeight="1">
      <c r="B39" s="37"/>
      <c r="C39" s="115"/>
      <c r="D39" s="116" t="s">
        <v>44</v>
      </c>
      <c r="E39" s="117"/>
      <c r="F39" s="117"/>
      <c r="G39" s="118" t="s">
        <v>45</v>
      </c>
      <c r="H39" s="119" t="s">
        <v>46</v>
      </c>
      <c r="I39" s="120"/>
      <c r="J39" s="121">
        <f>SUM(J30:J37)</f>
        <v>0</v>
      </c>
      <c r="K39" s="122"/>
      <c r="L39" s="37"/>
    </row>
    <row r="40" spans="2:12" s="1" customFormat="1" ht="14.45" customHeight="1">
      <c r="B40" s="123"/>
      <c r="C40" s="124"/>
      <c r="D40" s="124"/>
      <c r="E40" s="124"/>
      <c r="F40" s="124"/>
      <c r="G40" s="124"/>
      <c r="H40" s="124"/>
      <c r="I40" s="125"/>
      <c r="J40" s="124"/>
      <c r="K40" s="124"/>
      <c r="L40" s="37"/>
    </row>
    <row r="44" spans="2:12" s="1" customFormat="1" ht="6.95" customHeight="1">
      <c r="B44" s="126"/>
      <c r="C44" s="127"/>
      <c r="D44" s="127"/>
      <c r="E44" s="127"/>
      <c r="F44" s="127"/>
      <c r="G44" s="127"/>
      <c r="H44" s="127"/>
      <c r="I44" s="128"/>
      <c r="J44" s="127"/>
      <c r="K44" s="127"/>
      <c r="L44" s="37"/>
    </row>
    <row r="45" spans="2:12" s="1" customFormat="1" ht="24.95" customHeight="1">
      <c r="B45" s="33"/>
      <c r="C45" s="22" t="s">
        <v>119</v>
      </c>
      <c r="D45" s="34"/>
      <c r="E45" s="34"/>
      <c r="F45" s="34"/>
      <c r="G45" s="34"/>
      <c r="H45" s="34"/>
      <c r="I45" s="103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3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3"/>
      <c r="J47" s="34"/>
      <c r="K47" s="34"/>
      <c r="L47" s="37"/>
    </row>
    <row r="48" spans="2:12" s="1" customFormat="1" ht="16.5" customHeight="1">
      <c r="B48" s="33"/>
      <c r="C48" s="34"/>
      <c r="D48" s="34"/>
      <c r="E48" s="291" t="str">
        <f>E7</f>
        <v>Obnova výtlačného řadu z PE 90, délka 312 m v obci Knapovec</v>
      </c>
      <c r="F48" s="292"/>
      <c r="G48" s="292"/>
      <c r="H48" s="292"/>
      <c r="I48" s="103"/>
      <c r="J48" s="34"/>
      <c r="K48" s="34"/>
      <c r="L48" s="37"/>
    </row>
    <row r="49" spans="2:47" s="1" customFormat="1" ht="12" customHeight="1">
      <c r="B49" s="33"/>
      <c r="C49" s="28" t="s">
        <v>101</v>
      </c>
      <c r="D49" s="34"/>
      <c r="E49" s="34"/>
      <c r="F49" s="34"/>
      <c r="G49" s="34"/>
      <c r="H49" s="34"/>
      <c r="I49" s="103"/>
      <c r="J49" s="34"/>
      <c r="K49" s="34"/>
      <c r="L49" s="37"/>
    </row>
    <row r="50" spans="2:47" s="1" customFormat="1" ht="16.5" customHeight="1">
      <c r="B50" s="33"/>
      <c r="C50" s="34"/>
      <c r="D50" s="34"/>
      <c r="E50" s="263" t="str">
        <f>E9</f>
        <v xml:space="preserve">VRN - Vedlejší náklady stavby </v>
      </c>
      <c r="F50" s="262"/>
      <c r="G50" s="262"/>
      <c r="H50" s="262"/>
      <c r="I50" s="103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3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>Knapovec</v>
      </c>
      <c r="G52" s="34"/>
      <c r="H52" s="34"/>
      <c r="I52" s="104" t="s">
        <v>22</v>
      </c>
      <c r="J52" s="54" t="str">
        <f>IF(J12="","",J12)</f>
        <v>4.3.2019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3"/>
      <c r="J53" s="34"/>
      <c r="K53" s="34"/>
      <c r="L53" s="37"/>
    </row>
    <row r="54" spans="2:47" s="1" customFormat="1" ht="13.7" customHeight="1">
      <c r="B54" s="33"/>
      <c r="C54" s="28" t="s">
        <v>24</v>
      </c>
      <c r="D54" s="34"/>
      <c r="E54" s="34"/>
      <c r="F54" s="26" t="str">
        <f>E15</f>
        <v xml:space="preserve"> </v>
      </c>
      <c r="G54" s="34"/>
      <c r="H54" s="34"/>
      <c r="I54" s="104" t="s">
        <v>30</v>
      </c>
      <c r="J54" s="31" t="str">
        <f>E21</f>
        <v xml:space="preserve"> </v>
      </c>
      <c r="K54" s="34"/>
      <c r="L54" s="37"/>
    </row>
    <row r="55" spans="2:47" s="1" customFormat="1" ht="13.7" customHeight="1">
      <c r="B55" s="33"/>
      <c r="C55" s="28" t="s">
        <v>28</v>
      </c>
      <c r="D55" s="34"/>
      <c r="E55" s="34"/>
      <c r="F55" s="26" t="str">
        <f>IF(E18="","",E18)</f>
        <v>Vyplň údaj</v>
      </c>
      <c r="G55" s="34"/>
      <c r="H55" s="34"/>
      <c r="I55" s="104" t="s">
        <v>32</v>
      </c>
      <c r="J55" s="31" t="str">
        <f>E24</f>
        <v xml:space="preserve"> 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3"/>
      <c r="J56" s="34"/>
      <c r="K56" s="34"/>
      <c r="L56" s="37"/>
    </row>
    <row r="57" spans="2:47" s="1" customFormat="1" ht="29.25" customHeight="1">
      <c r="B57" s="33"/>
      <c r="C57" s="129" t="s">
        <v>120</v>
      </c>
      <c r="D57" s="130"/>
      <c r="E57" s="130"/>
      <c r="F57" s="130"/>
      <c r="G57" s="130"/>
      <c r="H57" s="130"/>
      <c r="I57" s="131"/>
      <c r="J57" s="132" t="s">
        <v>121</v>
      </c>
      <c r="K57" s="130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3"/>
      <c r="J58" s="34"/>
      <c r="K58" s="34"/>
      <c r="L58" s="37"/>
    </row>
    <row r="59" spans="2:47" s="1" customFormat="1" ht="22.9" customHeight="1">
      <c r="B59" s="33"/>
      <c r="C59" s="133" t="s">
        <v>122</v>
      </c>
      <c r="D59" s="34"/>
      <c r="E59" s="34"/>
      <c r="F59" s="34"/>
      <c r="G59" s="34"/>
      <c r="H59" s="34"/>
      <c r="I59" s="103"/>
      <c r="J59" s="72">
        <f>J84</f>
        <v>0</v>
      </c>
      <c r="K59" s="34"/>
      <c r="L59" s="37"/>
      <c r="AU59" s="16" t="s">
        <v>123</v>
      </c>
    </row>
    <row r="60" spans="2:47" s="7" customFormat="1" ht="24.95" customHeight="1">
      <c r="B60" s="134"/>
      <c r="C60" s="135"/>
      <c r="D60" s="136" t="s">
        <v>570</v>
      </c>
      <c r="E60" s="137"/>
      <c r="F60" s="137"/>
      <c r="G60" s="137"/>
      <c r="H60" s="137"/>
      <c r="I60" s="138"/>
      <c r="J60" s="139">
        <f>J85</f>
        <v>0</v>
      </c>
      <c r="K60" s="135"/>
      <c r="L60" s="140"/>
    </row>
    <row r="61" spans="2:47" s="8" customFormat="1" ht="19.899999999999999" customHeight="1">
      <c r="B61" s="141"/>
      <c r="C61" s="142"/>
      <c r="D61" s="143" t="s">
        <v>571</v>
      </c>
      <c r="E61" s="144"/>
      <c r="F61" s="144"/>
      <c r="G61" s="144"/>
      <c r="H61" s="144"/>
      <c r="I61" s="145"/>
      <c r="J61" s="146">
        <f>J86</f>
        <v>0</v>
      </c>
      <c r="K61" s="142"/>
      <c r="L61" s="147"/>
    </row>
    <row r="62" spans="2:47" s="8" customFormat="1" ht="19.899999999999999" customHeight="1">
      <c r="B62" s="141"/>
      <c r="C62" s="142"/>
      <c r="D62" s="143" t="s">
        <v>572</v>
      </c>
      <c r="E62" s="144"/>
      <c r="F62" s="144"/>
      <c r="G62" s="144"/>
      <c r="H62" s="144"/>
      <c r="I62" s="145"/>
      <c r="J62" s="146">
        <f>J99</f>
        <v>0</v>
      </c>
      <c r="K62" s="142"/>
      <c r="L62" s="147"/>
    </row>
    <row r="63" spans="2:47" s="8" customFormat="1" ht="19.899999999999999" customHeight="1">
      <c r="B63" s="141"/>
      <c r="C63" s="142"/>
      <c r="D63" s="143" t="s">
        <v>573</v>
      </c>
      <c r="E63" s="144"/>
      <c r="F63" s="144"/>
      <c r="G63" s="144"/>
      <c r="H63" s="144"/>
      <c r="I63" s="145"/>
      <c r="J63" s="146">
        <f>J104</f>
        <v>0</v>
      </c>
      <c r="K63" s="142"/>
      <c r="L63" s="147"/>
    </row>
    <row r="64" spans="2:47" s="8" customFormat="1" ht="19.899999999999999" customHeight="1">
      <c r="B64" s="141"/>
      <c r="C64" s="142"/>
      <c r="D64" s="143" t="s">
        <v>574</v>
      </c>
      <c r="E64" s="144"/>
      <c r="F64" s="144"/>
      <c r="G64" s="144"/>
      <c r="H64" s="144"/>
      <c r="I64" s="145"/>
      <c r="J64" s="146">
        <f>J108</f>
        <v>0</v>
      </c>
      <c r="K64" s="142"/>
      <c r="L64" s="147"/>
    </row>
    <row r="65" spans="2:12" s="1" customFormat="1" ht="21.75" customHeight="1">
      <c r="B65" s="33"/>
      <c r="C65" s="34"/>
      <c r="D65" s="34"/>
      <c r="E65" s="34"/>
      <c r="F65" s="34"/>
      <c r="G65" s="34"/>
      <c r="H65" s="34"/>
      <c r="I65" s="103"/>
      <c r="J65" s="34"/>
      <c r="K65" s="34"/>
      <c r="L65" s="37"/>
    </row>
    <row r="66" spans="2:12" s="1" customFormat="1" ht="6.95" customHeight="1">
      <c r="B66" s="45"/>
      <c r="C66" s="46"/>
      <c r="D66" s="46"/>
      <c r="E66" s="46"/>
      <c r="F66" s="46"/>
      <c r="G66" s="46"/>
      <c r="H66" s="46"/>
      <c r="I66" s="125"/>
      <c r="J66" s="46"/>
      <c r="K66" s="46"/>
      <c r="L66" s="37"/>
    </row>
    <row r="70" spans="2:12" s="1" customFormat="1" ht="6.95" customHeight="1">
      <c r="B70" s="47"/>
      <c r="C70" s="48"/>
      <c r="D70" s="48"/>
      <c r="E70" s="48"/>
      <c r="F70" s="48"/>
      <c r="G70" s="48"/>
      <c r="H70" s="48"/>
      <c r="I70" s="128"/>
      <c r="J70" s="48"/>
      <c r="K70" s="48"/>
      <c r="L70" s="37"/>
    </row>
    <row r="71" spans="2:12" s="1" customFormat="1" ht="24.95" customHeight="1">
      <c r="B71" s="33"/>
      <c r="C71" s="22" t="s">
        <v>131</v>
      </c>
      <c r="D71" s="34"/>
      <c r="E71" s="34"/>
      <c r="F71" s="34"/>
      <c r="G71" s="34"/>
      <c r="H71" s="34"/>
      <c r="I71" s="103"/>
      <c r="J71" s="34"/>
      <c r="K71" s="34"/>
      <c r="L71" s="37"/>
    </row>
    <row r="72" spans="2:12" s="1" customFormat="1" ht="6.95" customHeight="1">
      <c r="B72" s="33"/>
      <c r="C72" s="34"/>
      <c r="D72" s="34"/>
      <c r="E72" s="34"/>
      <c r="F72" s="34"/>
      <c r="G72" s="34"/>
      <c r="H72" s="34"/>
      <c r="I72" s="103"/>
      <c r="J72" s="34"/>
      <c r="K72" s="34"/>
      <c r="L72" s="37"/>
    </row>
    <row r="73" spans="2:12" s="1" customFormat="1" ht="12" customHeight="1">
      <c r="B73" s="33"/>
      <c r="C73" s="28" t="s">
        <v>16</v>
      </c>
      <c r="D73" s="34"/>
      <c r="E73" s="34"/>
      <c r="F73" s="34"/>
      <c r="G73" s="34"/>
      <c r="H73" s="34"/>
      <c r="I73" s="103"/>
      <c r="J73" s="34"/>
      <c r="K73" s="34"/>
      <c r="L73" s="37"/>
    </row>
    <row r="74" spans="2:12" s="1" customFormat="1" ht="16.5" customHeight="1">
      <c r="B74" s="33"/>
      <c r="C74" s="34"/>
      <c r="D74" s="34"/>
      <c r="E74" s="291" t="str">
        <f>E7</f>
        <v>Obnova výtlačného řadu z PE 90, délka 312 m v obci Knapovec</v>
      </c>
      <c r="F74" s="292"/>
      <c r="G74" s="292"/>
      <c r="H74" s="292"/>
      <c r="I74" s="103"/>
      <c r="J74" s="34"/>
      <c r="K74" s="34"/>
      <c r="L74" s="37"/>
    </row>
    <row r="75" spans="2:12" s="1" customFormat="1" ht="12" customHeight="1">
      <c r="B75" s="33"/>
      <c r="C75" s="28" t="s">
        <v>101</v>
      </c>
      <c r="D75" s="34"/>
      <c r="E75" s="34"/>
      <c r="F75" s="34"/>
      <c r="G75" s="34"/>
      <c r="H75" s="34"/>
      <c r="I75" s="103"/>
      <c r="J75" s="34"/>
      <c r="K75" s="34"/>
      <c r="L75" s="37"/>
    </row>
    <row r="76" spans="2:12" s="1" customFormat="1" ht="16.5" customHeight="1">
      <c r="B76" s="33"/>
      <c r="C76" s="34"/>
      <c r="D76" s="34"/>
      <c r="E76" s="263" t="str">
        <f>E9</f>
        <v xml:space="preserve">VRN - Vedlejší náklady stavby </v>
      </c>
      <c r="F76" s="262"/>
      <c r="G76" s="262"/>
      <c r="H76" s="262"/>
      <c r="I76" s="103"/>
      <c r="J76" s="34"/>
      <c r="K76" s="34"/>
      <c r="L76" s="37"/>
    </row>
    <row r="77" spans="2:12" s="1" customFormat="1" ht="6.95" customHeight="1">
      <c r="B77" s="33"/>
      <c r="C77" s="34"/>
      <c r="D77" s="34"/>
      <c r="E77" s="34"/>
      <c r="F77" s="34"/>
      <c r="G77" s="34"/>
      <c r="H77" s="34"/>
      <c r="I77" s="103"/>
      <c r="J77" s="34"/>
      <c r="K77" s="34"/>
      <c r="L77" s="37"/>
    </row>
    <row r="78" spans="2:12" s="1" customFormat="1" ht="12" customHeight="1">
      <c r="B78" s="33"/>
      <c r="C78" s="28" t="s">
        <v>20</v>
      </c>
      <c r="D78" s="34"/>
      <c r="E78" s="34"/>
      <c r="F78" s="26" t="str">
        <f>F12</f>
        <v>Knapovec</v>
      </c>
      <c r="G78" s="34"/>
      <c r="H78" s="34"/>
      <c r="I78" s="104" t="s">
        <v>22</v>
      </c>
      <c r="J78" s="54" t="str">
        <f>IF(J12="","",J12)</f>
        <v>4.3.2019</v>
      </c>
      <c r="K78" s="34"/>
      <c r="L78" s="37"/>
    </row>
    <row r="79" spans="2:12" s="1" customFormat="1" ht="6.95" customHeight="1">
      <c r="B79" s="33"/>
      <c r="C79" s="34"/>
      <c r="D79" s="34"/>
      <c r="E79" s="34"/>
      <c r="F79" s="34"/>
      <c r="G79" s="34"/>
      <c r="H79" s="34"/>
      <c r="I79" s="103"/>
      <c r="J79" s="34"/>
      <c r="K79" s="34"/>
      <c r="L79" s="37"/>
    </row>
    <row r="80" spans="2:12" s="1" customFormat="1" ht="13.7" customHeight="1">
      <c r="B80" s="33"/>
      <c r="C80" s="28" t="s">
        <v>24</v>
      </c>
      <c r="D80" s="34"/>
      <c r="E80" s="34"/>
      <c r="F80" s="26" t="str">
        <f>E15</f>
        <v xml:space="preserve"> </v>
      </c>
      <c r="G80" s="34"/>
      <c r="H80" s="34"/>
      <c r="I80" s="104" t="s">
        <v>30</v>
      </c>
      <c r="J80" s="31" t="str">
        <f>E21</f>
        <v xml:space="preserve"> </v>
      </c>
      <c r="K80" s="34"/>
      <c r="L80" s="37"/>
    </row>
    <row r="81" spans="2:65" s="1" customFormat="1" ht="13.7" customHeight="1">
      <c r="B81" s="33"/>
      <c r="C81" s="28" t="s">
        <v>28</v>
      </c>
      <c r="D81" s="34"/>
      <c r="E81" s="34"/>
      <c r="F81" s="26" t="str">
        <f>IF(E18="","",E18)</f>
        <v>Vyplň údaj</v>
      </c>
      <c r="G81" s="34"/>
      <c r="H81" s="34"/>
      <c r="I81" s="104" t="s">
        <v>32</v>
      </c>
      <c r="J81" s="31" t="str">
        <f>E24</f>
        <v xml:space="preserve"> </v>
      </c>
      <c r="K81" s="34"/>
      <c r="L81" s="37"/>
    </row>
    <row r="82" spans="2:65" s="1" customFormat="1" ht="10.35" customHeight="1">
      <c r="B82" s="33"/>
      <c r="C82" s="34"/>
      <c r="D82" s="34"/>
      <c r="E82" s="34"/>
      <c r="F82" s="34"/>
      <c r="G82" s="34"/>
      <c r="H82" s="34"/>
      <c r="I82" s="103"/>
      <c r="J82" s="34"/>
      <c r="K82" s="34"/>
      <c r="L82" s="37"/>
    </row>
    <row r="83" spans="2:65" s="9" customFormat="1" ht="29.25" customHeight="1">
      <c r="B83" s="148"/>
      <c r="C83" s="149" t="s">
        <v>132</v>
      </c>
      <c r="D83" s="150" t="s">
        <v>53</v>
      </c>
      <c r="E83" s="150" t="s">
        <v>49</v>
      </c>
      <c r="F83" s="150" t="s">
        <v>50</v>
      </c>
      <c r="G83" s="150" t="s">
        <v>133</v>
      </c>
      <c r="H83" s="150" t="s">
        <v>134</v>
      </c>
      <c r="I83" s="151" t="s">
        <v>135</v>
      </c>
      <c r="J83" s="152" t="s">
        <v>121</v>
      </c>
      <c r="K83" s="153" t="s">
        <v>136</v>
      </c>
      <c r="L83" s="154"/>
      <c r="M83" s="63" t="s">
        <v>1</v>
      </c>
      <c r="N83" s="64" t="s">
        <v>38</v>
      </c>
      <c r="O83" s="64" t="s">
        <v>137</v>
      </c>
      <c r="P83" s="64" t="s">
        <v>138</v>
      </c>
      <c r="Q83" s="64" t="s">
        <v>139</v>
      </c>
      <c r="R83" s="64" t="s">
        <v>140</v>
      </c>
      <c r="S83" s="64" t="s">
        <v>141</v>
      </c>
      <c r="T83" s="65" t="s">
        <v>142</v>
      </c>
    </row>
    <row r="84" spans="2:65" s="1" customFormat="1" ht="22.9" customHeight="1">
      <c r="B84" s="33"/>
      <c r="C84" s="70" t="s">
        <v>143</v>
      </c>
      <c r="D84" s="34"/>
      <c r="E84" s="34"/>
      <c r="F84" s="34"/>
      <c r="G84" s="34"/>
      <c r="H84" s="34"/>
      <c r="I84" s="103"/>
      <c r="J84" s="155">
        <f>BK84</f>
        <v>0</v>
      </c>
      <c r="K84" s="34"/>
      <c r="L84" s="37"/>
      <c r="M84" s="66"/>
      <c r="N84" s="67"/>
      <c r="O84" s="67"/>
      <c r="P84" s="156">
        <f>P85</f>
        <v>0</v>
      </c>
      <c r="Q84" s="67"/>
      <c r="R84" s="156">
        <f>R85</f>
        <v>0</v>
      </c>
      <c r="S84" s="67"/>
      <c r="T84" s="157">
        <f>T85</f>
        <v>0</v>
      </c>
      <c r="AT84" s="16" t="s">
        <v>67</v>
      </c>
      <c r="AU84" s="16" t="s">
        <v>123</v>
      </c>
      <c r="BK84" s="158">
        <f>BK85</f>
        <v>0</v>
      </c>
    </row>
    <row r="85" spans="2:65" s="10" customFormat="1" ht="25.9" customHeight="1">
      <c r="B85" s="159"/>
      <c r="C85" s="160"/>
      <c r="D85" s="161" t="s">
        <v>67</v>
      </c>
      <c r="E85" s="162" t="s">
        <v>83</v>
      </c>
      <c r="F85" s="162" t="s">
        <v>575</v>
      </c>
      <c r="G85" s="160"/>
      <c r="H85" s="160"/>
      <c r="I85" s="163"/>
      <c r="J85" s="164">
        <f>BK85</f>
        <v>0</v>
      </c>
      <c r="K85" s="160"/>
      <c r="L85" s="165"/>
      <c r="M85" s="166"/>
      <c r="N85" s="167"/>
      <c r="O85" s="167"/>
      <c r="P85" s="168">
        <f>P86+P99+P104+P108</f>
        <v>0</v>
      </c>
      <c r="Q85" s="167"/>
      <c r="R85" s="168">
        <f>R86+R99+R104+R108</f>
        <v>0</v>
      </c>
      <c r="S85" s="167"/>
      <c r="T85" s="169">
        <f>T86+T99+T104+T108</f>
        <v>0</v>
      </c>
      <c r="AR85" s="170" t="s">
        <v>177</v>
      </c>
      <c r="AT85" s="171" t="s">
        <v>67</v>
      </c>
      <c r="AU85" s="171" t="s">
        <v>68</v>
      </c>
      <c r="AY85" s="170" t="s">
        <v>146</v>
      </c>
      <c r="BK85" s="172">
        <f>BK86+BK99+BK104+BK108</f>
        <v>0</v>
      </c>
    </row>
    <row r="86" spans="2:65" s="10" customFormat="1" ht="22.9" customHeight="1">
      <c r="B86" s="159"/>
      <c r="C86" s="160"/>
      <c r="D86" s="161" t="s">
        <v>67</v>
      </c>
      <c r="E86" s="173" t="s">
        <v>68</v>
      </c>
      <c r="F86" s="173" t="s">
        <v>576</v>
      </c>
      <c r="G86" s="160"/>
      <c r="H86" s="160"/>
      <c r="I86" s="163"/>
      <c r="J86" s="174">
        <f>BK86</f>
        <v>0</v>
      </c>
      <c r="K86" s="160"/>
      <c r="L86" s="165"/>
      <c r="M86" s="166"/>
      <c r="N86" s="167"/>
      <c r="O86" s="167"/>
      <c r="P86" s="168">
        <f>SUM(P87:P98)</f>
        <v>0</v>
      </c>
      <c r="Q86" s="167"/>
      <c r="R86" s="168">
        <f>SUM(R87:R98)</f>
        <v>0</v>
      </c>
      <c r="S86" s="167"/>
      <c r="T86" s="169">
        <f>SUM(T87:T98)</f>
        <v>0</v>
      </c>
      <c r="AR86" s="170" t="s">
        <v>177</v>
      </c>
      <c r="AT86" s="171" t="s">
        <v>67</v>
      </c>
      <c r="AU86" s="171" t="s">
        <v>75</v>
      </c>
      <c r="AY86" s="170" t="s">
        <v>146</v>
      </c>
      <c r="BK86" s="172">
        <f>SUM(BK87:BK98)</f>
        <v>0</v>
      </c>
    </row>
    <row r="87" spans="2:65" s="1" customFormat="1" ht="16.5" customHeight="1">
      <c r="B87" s="33"/>
      <c r="C87" s="175" t="s">
        <v>75</v>
      </c>
      <c r="D87" s="175" t="s">
        <v>148</v>
      </c>
      <c r="E87" s="176" t="s">
        <v>577</v>
      </c>
      <c r="F87" s="177" t="s">
        <v>578</v>
      </c>
      <c r="G87" s="178" t="s">
        <v>579</v>
      </c>
      <c r="H87" s="179">
        <v>1</v>
      </c>
      <c r="I87" s="180"/>
      <c r="J87" s="181">
        <f>ROUND(I87*H87,2)</f>
        <v>0</v>
      </c>
      <c r="K87" s="177" t="s">
        <v>1</v>
      </c>
      <c r="L87" s="37"/>
      <c r="M87" s="182" t="s">
        <v>1</v>
      </c>
      <c r="N87" s="183" t="s">
        <v>39</v>
      </c>
      <c r="O87" s="59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AR87" s="16" t="s">
        <v>580</v>
      </c>
      <c r="AT87" s="16" t="s">
        <v>148</v>
      </c>
      <c r="AU87" s="16" t="s">
        <v>78</v>
      </c>
      <c r="AY87" s="16" t="s">
        <v>146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6" t="s">
        <v>75</v>
      </c>
      <c r="BK87" s="186">
        <f>ROUND(I87*H87,2)</f>
        <v>0</v>
      </c>
      <c r="BL87" s="16" t="s">
        <v>580</v>
      </c>
      <c r="BM87" s="16" t="s">
        <v>581</v>
      </c>
    </row>
    <row r="88" spans="2:65" s="12" customFormat="1" ht="11.25">
      <c r="B88" s="198"/>
      <c r="C88" s="199"/>
      <c r="D88" s="189" t="s">
        <v>155</v>
      </c>
      <c r="E88" s="200" t="s">
        <v>1</v>
      </c>
      <c r="F88" s="201" t="s">
        <v>75</v>
      </c>
      <c r="G88" s="199"/>
      <c r="H88" s="202">
        <v>1</v>
      </c>
      <c r="I88" s="203"/>
      <c r="J88" s="199"/>
      <c r="K88" s="199"/>
      <c r="L88" s="204"/>
      <c r="M88" s="205"/>
      <c r="N88" s="206"/>
      <c r="O88" s="206"/>
      <c r="P88" s="206"/>
      <c r="Q88" s="206"/>
      <c r="R88" s="206"/>
      <c r="S88" s="206"/>
      <c r="T88" s="207"/>
      <c r="AT88" s="208" t="s">
        <v>155</v>
      </c>
      <c r="AU88" s="208" t="s">
        <v>78</v>
      </c>
      <c r="AV88" s="12" t="s">
        <v>78</v>
      </c>
      <c r="AW88" s="12" t="s">
        <v>31</v>
      </c>
      <c r="AX88" s="12" t="s">
        <v>75</v>
      </c>
      <c r="AY88" s="208" t="s">
        <v>146</v>
      </c>
    </row>
    <row r="89" spans="2:65" s="1" customFormat="1" ht="16.5" customHeight="1">
      <c r="B89" s="33"/>
      <c r="C89" s="175" t="s">
        <v>78</v>
      </c>
      <c r="D89" s="175" t="s">
        <v>148</v>
      </c>
      <c r="E89" s="176" t="s">
        <v>582</v>
      </c>
      <c r="F89" s="177" t="s">
        <v>583</v>
      </c>
      <c r="G89" s="178" t="s">
        <v>579</v>
      </c>
      <c r="H89" s="179">
        <v>1</v>
      </c>
      <c r="I89" s="180"/>
      <c r="J89" s="181">
        <f>ROUND(I89*H89,2)</f>
        <v>0</v>
      </c>
      <c r="K89" s="177" t="s">
        <v>1</v>
      </c>
      <c r="L89" s="37"/>
      <c r="M89" s="182" t="s">
        <v>1</v>
      </c>
      <c r="N89" s="183" t="s">
        <v>39</v>
      </c>
      <c r="O89" s="59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AR89" s="16" t="s">
        <v>580</v>
      </c>
      <c r="AT89" s="16" t="s">
        <v>148</v>
      </c>
      <c r="AU89" s="16" t="s">
        <v>78</v>
      </c>
      <c r="AY89" s="16" t="s">
        <v>146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75</v>
      </c>
      <c r="BK89" s="186">
        <f>ROUND(I89*H89,2)</f>
        <v>0</v>
      </c>
      <c r="BL89" s="16" t="s">
        <v>580</v>
      </c>
      <c r="BM89" s="16" t="s">
        <v>584</v>
      </c>
    </row>
    <row r="90" spans="2:65" s="12" customFormat="1" ht="11.25">
      <c r="B90" s="198"/>
      <c r="C90" s="199"/>
      <c r="D90" s="189" t="s">
        <v>155</v>
      </c>
      <c r="E90" s="200" t="s">
        <v>1</v>
      </c>
      <c r="F90" s="201" t="s">
        <v>75</v>
      </c>
      <c r="G90" s="199"/>
      <c r="H90" s="202">
        <v>1</v>
      </c>
      <c r="I90" s="203"/>
      <c r="J90" s="199"/>
      <c r="K90" s="199"/>
      <c r="L90" s="204"/>
      <c r="M90" s="205"/>
      <c r="N90" s="206"/>
      <c r="O90" s="206"/>
      <c r="P90" s="206"/>
      <c r="Q90" s="206"/>
      <c r="R90" s="206"/>
      <c r="S90" s="206"/>
      <c r="T90" s="207"/>
      <c r="AT90" s="208" t="s">
        <v>155</v>
      </c>
      <c r="AU90" s="208" t="s">
        <v>78</v>
      </c>
      <c r="AV90" s="12" t="s">
        <v>78</v>
      </c>
      <c r="AW90" s="12" t="s">
        <v>31</v>
      </c>
      <c r="AX90" s="12" t="s">
        <v>75</v>
      </c>
      <c r="AY90" s="208" t="s">
        <v>146</v>
      </c>
    </row>
    <row r="91" spans="2:65" s="1" customFormat="1" ht="16.5" customHeight="1">
      <c r="B91" s="33"/>
      <c r="C91" s="175" t="s">
        <v>164</v>
      </c>
      <c r="D91" s="175" t="s">
        <v>148</v>
      </c>
      <c r="E91" s="176" t="s">
        <v>585</v>
      </c>
      <c r="F91" s="177" t="s">
        <v>586</v>
      </c>
      <c r="G91" s="178" t="s">
        <v>579</v>
      </c>
      <c r="H91" s="179">
        <v>1</v>
      </c>
      <c r="I91" s="180"/>
      <c r="J91" s="181">
        <f>ROUND(I91*H91,2)</f>
        <v>0</v>
      </c>
      <c r="K91" s="177" t="s">
        <v>1</v>
      </c>
      <c r="L91" s="37"/>
      <c r="M91" s="182" t="s">
        <v>1</v>
      </c>
      <c r="N91" s="183" t="s">
        <v>39</v>
      </c>
      <c r="O91" s="59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AR91" s="16" t="s">
        <v>580</v>
      </c>
      <c r="AT91" s="16" t="s">
        <v>148</v>
      </c>
      <c r="AU91" s="16" t="s">
        <v>78</v>
      </c>
      <c r="AY91" s="16" t="s">
        <v>146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6" t="s">
        <v>75</v>
      </c>
      <c r="BK91" s="186">
        <f>ROUND(I91*H91,2)</f>
        <v>0</v>
      </c>
      <c r="BL91" s="16" t="s">
        <v>580</v>
      </c>
      <c r="BM91" s="16" t="s">
        <v>587</v>
      </c>
    </row>
    <row r="92" spans="2:65" s="12" customFormat="1" ht="11.25">
      <c r="B92" s="198"/>
      <c r="C92" s="199"/>
      <c r="D92" s="189" t="s">
        <v>155</v>
      </c>
      <c r="E92" s="200" t="s">
        <v>1</v>
      </c>
      <c r="F92" s="201" t="s">
        <v>75</v>
      </c>
      <c r="G92" s="199"/>
      <c r="H92" s="202">
        <v>1</v>
      </c>
      <c r="I92" s="203"/>
      <c r="J92" s="199"/>
      <c r="K92" s="199"/>
      <c r="L92" s="204"/>
      <c r="M92" s="205"/>
      <c r="N92" s="206"/>
      <c r="O92" s="206"/>
      <c r="P92" s="206"/>
      <c r="Q92" s="206"/>
      <c r="R92" s="206"/>
      <c r="S92" s="206"/>
      <c r="T92" s="207"/>
      <c r="AT92" s="208" t="s">
        <v>155</v>
      </c>
      <c r="AU92" s="208" t="s">
        <v>78</v>
      </c>
      <c r="AV92" s="12" t="s">
        <v>78</v>
      </c>
      <c r="AW92" s="12" t="s">
        <v>31</v>
      </c>
      <c r="AX92" s="12" t="s">
        <v>75</v>
      </c>
      <c r="AY92" s="208" t="s">
        <v>146</v>
      </c>
    </row>
    <row r="93" spans="2:65" s="1" customFormat="1" ht="16.5" customHeight="1">
      <c r="B93" s="33"/>
      <c r="C93" s="175" t="s">
        <v>153</v>
      </c>
      <c r="D93" s="175" t="s">
        <v>148</v>
      </c>
      <c r="E93" s="176" t="s">
        <v>588</v>
      </c>
      <c r="F93" s="177" t="s">
        <v>589</v>
      </c>
      <c r="G93" s="178" t="s">
        <v>579</v>
      </c>
      <c r="H93" s="179">
        <v>1</v>
      </c>
      <c r="I93" s="180"/>
      <c r="J93" s="181">
        <f>ROUND(I93*H93,2)</f>
        <v>0</v>
      </c>
      <c r="K93" s="177" t="s">
        <v>1</v>
      </c>
      <c r="L93" s="37"/>
      <c r="M93" s="182" t="s">
        <v>1</v>
      </c>
      <c r="N93" s="183" t="s">
        <v>39</v>
      </c>
      <c r="O93" s="59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AR93" s="16" t="s">
        <v>580</v>
      </c>
      <c r="AT93" s="16" t="s">
        <v>148</v>
      </c>
      <c r="AU93" s="16" t="s">
        <v>78</v>
      </c>
      <c r="AY93" s="16" t="s">
        <v>146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6" t="s">
        <v>75</v>
      </c>
      <c r="BK93" s="186">
        <f>ROUND(I93*H93,2)</f>
        <v>0</v>
      </c>
      <c r="BL93" s="16" t="s">
        <v>580</v>
      </c>
      <c r="BM93" s="16" t="s">
        <v>590</v>
      </c>
    </row>
    <row r="94" spans="2:65" s="11" customFormat="1" ht="11.25">
      <c r="B94" s="187"/>
      <c r="C94" s="188"/>
      <c r="D94" s="189" t="s">
        <v>155</v>
      </c>
      <c r="E94" s="190" t="s">
        <v>1</v>
      </c>
      <c r="F94" s="191" t="s">
        <v>591</v>
      </c>
      <c r="G94" s="188"/>
      <c r="H94" s="190" t="s">
        <v>1</v>
      </c>
      <c r="I94" s="192"/>
      <c r="J94" s="188"/>
      <c r="K94" s="188"/>
      <c r="L94" s="193"/>
      <c r="M94" s="194"/>
      <c r="N94" s="195"/>
      <c r="O94" s="195"/>
      <c r="P94" s="195"/>
      <c r="Q94" s="195"/>
      <c r="R94" s="195"/>
      <c r="S94" s="195"/>
      <c r="T94" s="196"/>
      <c r="AT94" s="197" t="s">
        <v>155</v>
      </c>
      <c r="AU94" s="197" t="s">
        <v>78</v>
      </c>
      <c r="AV94" s="11" t="s">
        <v>75</v>
      </c>
      <c r="AW94" s="11" t="s">
        <v>31</v>
      </c>
      <c r="AX94" s="11" t="s">
        <v>68</v>
      </c>
      <c r="AY94" s="197" t="s">
        <v>146</v>
      </c>
    </row>
    <row r="95" spans="2:65" s="11" customFormat="1" ht="11.25">
      <c r="B95" s="187"/>
      <c r="C95" s="188"/>
      <c r="D95" s="189" t="s">
        <v>155</v>
      </c>
      <c r="E95" s="190" t="s">
        <v>1</v>
      </c>
      <c r="F95" s="191" t="s">
        <v>592</v>
      </c>
      <c r="G95" s="188"/>
      <c r="H95" s="190" t="s">
        <v>1</v>
      </c>
      <c r="I95" s="192"/>
      <c r="J95" s="188"/>
      <c r="K95" s="188"/>
      <c r="L95" s="193"/>
      <c r="M95" s="194"/>
      <c r="N95" s="195"/>
      <c r="O95" s="195"/>
      <c r="P95" s="195"/>
      <c r="Q95" s="195"/>
      <c r="R95" s="195"/>
      <c r="S95" s="195"/>
      <c r="T95" s="196"/>
      <c r="AT95" s="197" t="s">
        <v>155</v>
      </c>
      <c r="AU95" s="197" t="s">
        <v>78</v>
      </c>
      <c r="AV95" s="11" t="s">
        <v>75</v>
      </c>
      <c r="AW95" s="11" t="s">
        <v>31</v>
      </c>
      <c r="AX95" s="11" t="s">
        <v>68</v>
      </c>
      <c r="AY95" s="197" t="s">
        <v>146</v>
      </c>
    </row>
    <row r="96" spans="2:65" s="11" customFormat="1" ht="11.25">
      <c r="B96" s="187"/>
      <c r="C96" s="188"/>
      <c r="D96" s="189" t="s">
        <v>155</v>
      </c>
      <c r="E96" s="190" t="s">
        <v>1</v>
      </c>
      <c r="F96" s="191" t="s">
        <v>593</v>
      </c>
      <c r="G96" s="188"/>
      <c r="H96" s="190" t="s">
        <v>1</v>
      </c>
      <c r="I96" s="192"/>
      <c r="J96" s="188"/>
      <c r="K96" s="188"/>
      <c r="L96" s="193"/>
      <c r="M96" s="194"/>
      <c r="N96" s="195"/>
      <c r="O96" s="195"/>
      <c r="P96" s="195"/>
      <c r="Q96" s="195"/>
      <c r="R96" s="195"/>
      <c r="S96" s="195"/>
      <c r="T96" s="196"/>
      <c r="AT96" s="197" t="s">
        <v>155</v>
      </c>
      <c r="AU96" s="197" t="s">
        <v>78</v>
      </c>
      <c r="AV96" s="11" t="s">
        <v>75</v>
      </c>
      <c r="AW96" s="11" t="s">
        <v>31</v>
      </c>
      <c r="AX96" s="11" t="s">
        <v>68</v>
      </c>
      <c r="AY96" s="197" t="s">
        <v>146</v>
      </c>
    </row>
    <row r="97" spans="2:65" s="11" customFormat="1" ht="11.25">
      <c r="B97" s="187"/>
      <c r="C97" s="188"/>
      <c r="D97" s="189" t="s">
        <v>155</v>
      </c>
      <c r="E97" s="190" t="s">
        <v>1</v>
      </c>
      <c r="F97" s="191" t="s">
        <v>594</v>
      </c>
      <c r="G97" s="188"/>
      <c r="H97" s="190" t="s">
        <v>1</v>
      </c>
      <c r="I97" s="192"/>
      <c r="J97" s="188"/>
      <c r="K97" s="188"/>
      <c r="L97" s="193"/>
      <c r="M97" s="194"/>
      <c r="N97" s="195"/>
      <c r="O97" s="195"/>
      <c r="P97" s="195"/>
      <c r="Q97" s="195"/>
      <c r="R97" s="195"/>
      <c r="S97" s="195"/>
      <c r="T97" s="196"/>
      <c r="AT97" s="197" t="s">
        <v>155</v>
      </c>
      <c r="AU97" s="197" t="s">
        <v>78</v>
      </c>
      <c r="AV97" s="11" t="s">
        <v>75</v>
      </c>
      <c r="AW97" s="11" t="s">
        <v>31</v>
      </c>
      <c r="AX97" s="11" t="s">
        <v>68</v>
      </c>
      <c r="AY97" s="197" t="s">
        <v>146</v>
      </c>
    </row>
    <row r="98" spans="2:65" s="12" customFormat="1" ht="11.25">
      <c r="B98" s="198"/>
      <c r="C98" s="199"/>
      <c r="D98" s="189" t="s">
        <v>155</v>
      </c>
      <c r="E98" s="200" t="s">
        <v>1</v>
      </c>
      <c r="F98" s="201" t="s">
        <v>75</v>
      </c>
      <c r="G98" s="199"/>
      <c r="H98" s="202">
        <v>1</v>
      </c>
      <c r="I98" s="203"/>
      <c r="J98" s="199"/>
      <c r="K98" s="199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155</v>
      </c>
      <c r="AU98" s="208" t="s">
        <v>78</v>
      </c>
      <c r="AV98" s="12" t="s">
        <v>78</v>
      </c>
      <c r="AW98" s="12" t="s">
        <v>31</v>
      </c>
      <c r="AX98" s="12" t="s">
        <v>75</v>
      </c>
      <c r="AY98" s="208" t="s">
        <v>146</v>
      </c>
    </row>
    <row r="99" spans="2:65" s="10" customFormat="1" ht="22.9" customHeight="1">
      <c r="B99" s="159"/>
      <c r="C99" s="160"/>
      <c r="D99" s="161" t="s">
        <v>67</v>
      </c>
      <c r="E99" s="173" t="s">
        <v>595</v>
      </c>
      <c r="F99" s="173" t="s">
        <v>583</v>
      </c>
      <c r="G99" s="160"/>
      <c r="H99" s="160"/>
      <c r="I99" s="163"/>
      <c r="J99" s="174">
        <f>BK99</f>
        <v>0</v>
      </c>
      <c r="K99" s="160"/>
      <c r="L99" s="165"/>
      <c r="M99" s="166"/>
      <c r="N99" s="167"/>
      <c r="O99" s="167"/>
      <c r="P99" s="168">
        <f>SUM(P100:P103)</f>
        <v>0</v>
      </c>
      <c r="Q99" s="167"/>
      <c r="R99" s="168">
        <f>SUM(R100:R103)</f>
        <v>0</v>
      </c>
      <c r="S99" s="167"/>
      <c r="T99" s="169">
        <f>SUM(T100:T103)</f>
        <v>0</v>
      </c>
      <c r="AR99" s="170" t="s">
        <v>177</v>
      </c>
      <c r="AT99" s="171" t="s">
        <v>67</v>
      </c>
      <c r="AU99" s="171" t="s">
        <v>75</v>
      </c>
      <c r="AY99" s="170" t="s">
        <v>146</v>
      </c>
      <c r="BK99" s="172">
        <f>SUM(BK100:BK103)</f>
        <v>0</v>
      </c>
    </row>
    <row r="100" spans="2:65" s="1" customFormat="1" ht="16.5" customHeight="1">
      <c r="B100" s="33"/>
      <c r="C100" s="175" t="s">
        <v>177</v>
      </c>
      <c r="D100" s="175" t="s">
        <v>148</v>
      </c>
      <c r="E100" s="176" t="s">
        <v>596</v>
      </c>
      <c r="F100" s="177" t="s">
        <v>597</v>
      </c>
      <c r="G100" s="178" t="s">
        <v>579</v>
      </c>
      <c r="H100" s="179">
        <v>1</v>
      </c>
      <c r="I100" s="180"/>
      <c r="J100" s="181">
        <f>ROUND(I100*H100,2)</f>
        <v>0</v>
      </c>
      <c r="K100" s="177" t="s">
        <v>1</v>
      </c>
      <c r="L100" s="37"/>
      <c r="M100" s="182" t="s">
        <v>1</v>
      </c>
      <c r="N100" s="183" t="s">
        <v>39</v>
      </c>
      <c r="O100" s="59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AR100" s="16" t="s">
        <v>580</v>
      </c>
      <c r="AT100" s="16" t="s">
        <v>148</v>
      </c>
      <c r="AU100" s="16" t="s">
        <v>78</v>
      </c>
      <c r="AY100" s="16" t="s">
        <v>146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6" t="s">
        <v>75</v>
      </c>
      <c r="BK100" s="186">
        <f>ROUND(I100*H100,2)</f>
        <v>0</v>
      </c>
      <c r="BL100" s="16" t="s">
        <v>580</v>
      </c>
      <c r="BM100" s="16" t="s">
        <v>598</v>
      </c>
    </row>
    <row r="101" spans="2:65" s="11" customFormat="1" ht="11.25">
      <c r="B101" s="187"/>
      <c r="C101" s="188"/>
      <c r="D101" s="189" t="s">
        <v>155</v>
      </c>
      <c r="E101" s="190" t="s">
        <v>1</v>
      </c>
      <c r="F101" s="191" t="s">
        <v>599</v>
      </c>
      <c r="G101" s="188"/>
      <c r="H101" s="190" t="s">
        <v>1</v>
      </c>
      <c r="I101" s="192"/>
      <c r="J101" s="188"/>
      <c r="K101" s="188"/>
      <c r="L101" s="193"/>
      <c r="M101" s="194"/>
      <c r="N101" s="195"/>
      <c r="O101" s="195"/>
      <c r="P101" s="195"/>
      <c r="Q101" s="195"/>
      <c r="R101" s="195"/>
      <c r="S101" s="195"/>
      <c r="T101" s="196"/>
      <c r="AT101" s="197" t="s">
        <v>155</v>
      </c>
      <c r="AU101" s="197" t="s">
        <v>78</v>
      </c>
      <c r="AV101" s="11" t="s">
        <v>75</v>
      </c>
      <c r="AW101" s="11" t="s">
        <v>31</v>
      </c>
      <c r="AX101" s="11" t="s">
        <v>68</v>
      </c>
      <c r="AY101" s="197" t="s">
        <v>146</v>
      </c>
    </row>
    <row r="102" spans="2:65" s="11" customFormat="1" ht="11.25">
      <c r="B102" s="187"/>
      <c r="C102" s="188"/>
      <c r="D102" s="189" t="s">
        <v>155</v>
      </c>
      <c r="E102" s="190" t="s">
        <v>1</v>
      </c>
      <c r="F102" s="191" t="s">
        <v>600</v>
      </c>
      <c r="G102" s="188"/>
      <c r="H102" s="190" t="s">
        <v>1</v>
      </c>
      <c r="I102" s="192"/>
      <c r="J102" s="188"/>
      <c r="K102" s="188"/>
      <c r="L102" s="193"/>
      <c r="M102" s="194"/>
      <c r="N102" s="195"/>
      <c r="O102" s="195"/>
      <c r="P102" s="195"/>
      <c r="Q102" s="195"/>
      <c r="R102" s="195"/>
      <c r="S102" s="195"/>
      <c r="T102" s="196"/>
      <c r="AT102" s="197" t="s">
        <v>155</v>
      </c>
      <c r="AU102" s="197" t="s">
        <v>78</v>
      </c>
      <c r="AV102" s="11" t="s">
        <v>75</v>
      </c>
      <c r="AW102" s="11" t="s">
        <v>31</v>
      </c>
      <c r="AX102" s="11" t="s">
        <v>68</v>
      </c>
      <c r="AY102" s="197" t="s">
        <v>146</v>
      </c>
    </row>
    <row r="103" spans="2:65" s="12" customFormat="1" ht="11.25">
      <c r="B103" s="198"/>
      <c r="C103" s="199"/>
      <c r="D103" s="189" t="s">
        <v>155</v>
      </c>
      <c r="E103" s="200" t="s">
        <v>1</v>
      </c>
      <c r="F103" s="201" t="s">
        <v>75</v>
      </c>
      <c r="G103" s="199"/>
      <c r="H103" s="202">
        <v>1</v>
      </c>
      <c r="I103" s="203"/>
      <c r="J103" s="199"/>
      <c r="K103" s="199"/>
      <c r="L103" s="204"/>
      <c r="M103" s="205"/>
      <c r="N103" s="206"/>
      <c r="O103" s="206"/>
      <c r="P103" s="206"/>
      <c r="Q103" s="206"/>
      <c r="R103" s="206"/>
      <c r="S103" s="206"/>
      <c r="T103" s="207"/>
      <c r="AT103" s="208" t="s">
        <v>155</v>
      </c>
      <c r="AU103" s="208" t="s">
        <v>78</v>
      </c>
      <c r="AV103" s="12" t="s">
        <v>78</v>
      </c>
      <c r="AW103" s="12" t="s">
        <v>31</v>
      </c>
      <c r="AX103" s="12" t="s">
        <v>75</v>
      </c>
      <c r="AY103" s="208" t="s">
        <v>146</v>
      </c>
    </row>
    <row r="104" spans="2:65" s="10" customFormat="1" ht="22.9" customHeight="1">
      <c r="B104" s="159"/>
      <c r="C104" s="160"/>
      <c r="D104" s="161" t="s">
        <v>67</v>
      </c>
      <c r="E104" s="173" t="s">
        <v>601</v>
      </c>
      <c r="F104" s="173" t="s">
        <v>602</v>
      </c>
      <c r="G104" s="160"/>
      <c r="H104" s="160"/>
      <c r="I104" s="163"/>
      <c r="J104" s="174">
        <f>BK104</f>
        <v>0</v>
      </c>
      <c r="K104" s="160"/>
      <c r="L104" s="165"/>
      <c r="M104" s="166"/>
      <c r="N104" s="167"/>
      <c r="O104" s="167"/>
      <c r="P104" s="168">
        <f>SUM(P105:P107)</f>
        <v>0</v>
      </c>
      <c r="Q104" s="167"/>
      <c r="R104" s="168">
        <f>SUM(R105:R107)</f>
        <v>0</v>
      </c>
      <c r="S104" s="167"/>
      <c r="T104" s="169">
        <f>SUM(T105:T107)</f>
        <v>0</v>
      </c>
      <c r="AR104" s="170" t="s">
        <v>177</v>
      </c>
      <c r="AT104" s="171" t="s">
        <v>67</v>
      </c>
      <c r="AU104" s="171" t="s">
        <v>75</v>
      </c>
      <c r="AY104" s="170" t="s">
        <v>146</v>
      </c>
      <c r="BK104" s="172">
        <f>SUM(BK105:BK107)</f>
        <v>0</v>
      </c>
    </row>
    <row r="105" spans="2:65" s="1" customFormat="1" ht="16.5" customHeight="1">
      <c r="B105" s="33"/>
      <c r="C105" s="175" t="s">
        <v>188</v>
      </c>
      <c r="D105" s="175" t="s">
        <v>148</v>
      </c>
      <c r="E105" s="176" t="s">
        <v>603</v>
      </c>
      <c r="F105" s="177" t="s">
        <v>604</v>
      </c>
      <c r="G105" s="178" t="s">
        <v>579</v>
      </c>
      <c r="H105" s="179">
        <v>1</v>
      </c>
      <c r="I105" s="180"/>
      <c r="J105" s="181">
        <f>ROUND(I105*H105,2)</f>
        <v>0</v>
      </c>
      <c r="K105" s="177" t="s">
        <v>1</v>
      </c>
      <c r="L105" s="37"/>
      <c r="M105" s="182" t="s">
        <v>1</v>
      </c>
      <c r="N105" s="183" t="s">
        <v>39</v>
      </c>
      <c r="O105" s="59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AR105" s="16" t="s">
        <v>580</v>
      </c>
      <c r="AT105" s="16" t="s">
        <v>148</v>
      </c>
      <c r="AU105" s="16" t="s">
        <v>78</v>
      </c>
      <c r="AY105" s="16" t="s">
        <v>146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6" t="s">
        <v>75</v>
      </c>
      <c r="BK105" s="186">
        <f>ROUND(I105*H105,2)</f>
        <v>0</v>
      </c>
      <c r="BL105" s="16" t="s">
        <v>580</v>
      </c>
      <c r="BM105" s="16" t="s">
        <v>605</v>
      </c>
    </row>
    <row r="106" spans="2:65" s="11" customFormat="1" ht="11.25">
      <c r="B106" s="187"/>
      <c r="C106" s="188"/>
      <c r="D106" s="189" t="s">
        <v>155</v>
      </c>
      <c r="E106" s="190" t="s">
        <v>1</v>
      </c>
      <c r="F106" s="191" t="s">
        <v>606</v>
      </c>
      <c r="G106" s="188"/>
      <c r="H106" s="190" t="s">
        <v>1</v>
      </c>
      <c r="I106" s="192"/>
      <c r="J106" s="188"/>
      <c r="K106" s="188"/>
      <c r="L106" s="193"/>
      <c r="M106" s="194"/>
      <c r="N106" s="195"/>
      <c r="O106" s="195"/>
      <c r="P106" s="195"/>
      <c r="Q106" s="195"/>
      <c r="R106" s="195"/>
      <c r="S106" s="195"/>
      <c r="T106" s="196"/>
      <c r="AT106" s="197" t="s">
        <v>155</v>
      </c>
      <c r="AU106" s="197" t="s">
        <v>78</v>
      </c>
      <c r="AV106" s="11" t="s">
        <v>75</v>
      </c>
      <c r="AW106" s="11" t="s">
        <v>31</v>
      </c>
      <c r="AX106" s="11" t="s">
        <v>68</v>
      </c>
      <c r="AY106" s="197" t="s">
        <v>146</v>
      </c>
    </row>
    <row r="107" spans="2:65" s="12" customFormat="1" ht="11.25">
      <c r="B107" s="198"/>
      <c r="C107" s="199"/>
      <c r="D107" s="189" t="s">
        <v>155</v>
      </c>
      <c r="E107" s="200" t="s">
        <v>1</v>
      </c>
      <c r="F107" s="201" t="s">
        <v>75</v>
      </c>
      <c r="G107" s="199"/>
      <c r="H107" s="202">
        <v>1</v>
      </c>
      <c r="I107" s="203"/>
      <c r="J107" s="199"/>
      <c r="K107" s="199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155</v>
      </c>
      <c r="AU107" s="208" t="s">
        <v>78</v>
      </c>
      <c r="AV107" s="12" t="s">
        <v>78</v>
      </c>
      <c r="AW107" s="12" t="s">
        <v>31</v>
      </c>
      <c r="AX107" s="12" t="s">
        <v>75</v>
      </c>
      <c r="AY107" s="208" t="s">
        <v>146</v>
      </c>
    </row>
    <row r="108" spans="2:65" s="10" customFormat="1" ht="22.9" customHeight="1">
      <c r="B108" s="159"/>
      <c r="C108" s="160"/>
      <c r="D108" s="161" t="s">
        <v>67</v>
      </c>
      <c r="E108" s="173" t="s">
        <v>607</v>
      </c>
      <c r="F108" s="173" t="s">
        <v>608</v>
      </c>
      <c r="G108" s="160"/>
      <c r="H108" s="160"/>
      <c r="I108" s="163"/>
      <c r="J108" s="174">
        <f>BK108</f>
        <v>0</v>
      </c>
      <c r="K108" s="160"/>
      <c r="L108" s="165"/>
      <c r="M108" s="166"/>
      <c r="N108" s="167"/>
      <c r="O108" s="167"/>
      <c r="P108" s="168">
        <f>SUM(P109:P111)</f>
        <v>0</v>
      </c>
      <c r="Q108" s="167"/>
      <c r="R108" s="168">
        <f>SUM(R109:R111)</f>
        <v>0</v>
      </c>
      <c r="S108" s="167"/>
      <c r="T108" s="169">
        <f>SUM(T109:T111)</f>
        <v>0</v>
      </c>
      <c r="AR108" s="170" t="s">
        <v>177</v>
      </c>
      <c r="AT108" s="171" t="s">
        <v>67</v>
      </c>
      <c r="AU108" s="171" t="s">
        <v>75</v>
      </c>
      <c r="AY108" s="170" t="s">
        <v>146</v>
      </c>
      <c r="BK108" s="172">
        <f>SUM(BK109:BK111)</f>
        <v>0</v>
      </c>
    </row>
    <row r="109" spans="2:65" s="1" customFormat="1" ht="16.5" customHeight="1">
      <c r="B109" s="33"/>
      <c r="C109" s="175" t="s">
        <v>193</v>
      </c>
      <c r="D109" s="175" t="s">
        <v>148</v>
      </c>
      <c r="E109" s="176" t="s">
        <v>609</v>
      </c>
      <c r="F109" s="177" t="s">
        <v>610</v>
      </c>
      <c r="G109" s="178" t="s">
        <v>579</v>
      </c>
      <c r="H109" s="179">
        <v>1</v>
      </c>
      <c r="I109" s="180"/>
      <c r="J109" s="181">
        <f>ROUND(I109*H109,2)</f>
        <v>0</v>
      </c>
      <c r="K109" s="177" t="s">
        <v>1</v>
      </c>
      <c r="L109" s="37"/>
      <c r="M109" s="182" t="s">
        <v>1</v>
      </c>
      <c r="N109" s="183" t="s">
        <v>39</v>
      </c>
      <c r="O109" s="59"/>
      <c r="P109" s="184">
        <f>O109*H109</f>
        <v>0</v>
      </c>
      <c r="Q109" s="184">
        <v>0</v>
      </c>
      <c r="R109" s="184">
        <f>Q109*H109</f>
        <v>0</v>
      </c>
      <c r="S109" s="184">
        <v>0</v>
      </c>
      <c r="T109" s="185">
        <f>S109*H109</f>
        <v>0</v>
      </c>
      <c r="AR109" s="16" t="s">
        <v>580</v>
      </c>
      <c r="AT109" s="16" t="s">
        <v>148</v>
      </c>
      <c r="AU109" s="16" t="s">
        <v>78</v>
      </c>
      <c r="AY109" s="16" t="s">
        <v>146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6" t="s">
        <v>75</v>
      </c>
      <c r="BK109" s="186">
        <f>ROUND(I109*H109,2)</f>
        <v>0</v>
      </c>
      <c r="BL109" s="16" t="s">
        <v>580</v>
      </c>
      <c r="BM109" s="16" t="s">
        <v>611</v>
      </c>
    </row>
    <row r="110" spans="2:65" s="11" customFormat="1" ht="11.25">
      <c r="B110" s="187"/>
      <c r="C110" s="188"/>
      <c r="D110" s="189" t="s">
        <v>155</v>
      </c>
      <c r="E110" s="190" t="s">
        <v>1</v>
      </c>
      <c r="F110" s="191" t="s">
        <v>612</v>
      </c>
      <c r="G110" s="188"/>
      <c r="H110" s="190" t="s">
        <v>1</v>
      </c>
      <c r="I110" s="192"/>
      <c r="J110" s="188"/>
      <c r="K110" s="188"/>
      <c r="L110" s="193"/>
      <c r="M110" s="194"/>
      <c r="N110" s="195"/>
      <c r="O110" s="195"/>
      <c r="P110" s="195"/>
      <c r="Q110" s="195"/>
      <c r="R110" s="195"/>
      <c r="S110" s="195"/>
      <c r="T110" s="196"/>
      <c r="AT110" s="197" t="s">
        <v>155</v>
      </c>
      <c r="AU110" s="197" t="s">
        <v>78</v>
      </c>
      <c r="AV110" s="11" t="s">
        <v>75</v>
      </c>
      <c r="AW110" s="11" t="s">
        <v>31</v>
      </c>
      <c r="AX110" s="11" t="s">
        <v>68</v>
      </c>
      <c r="AY110" s="197" t="s">
        <v>146</v>
      </c>
    </row>
    <row r="111" spans="2:65" s="12" customFormat="1" ht="11.25">
      <c r="B111" s="198"/>
      <c r="C111" s="199"/>
      <c r="D111" s="189" t="s">
        <v>155</v>
      </c>
      <c r="E111" s="200" t="s">
        <v>1</v>
      </c>
      <c r="F111" s="201" t="s">
        <v>75</v>
      </c>
      <c r="G111" s="199"/>
      <c r="H111" s="202">
        <v>1</v>
      </c>
      <c r="I111" s="203"/>
      <c r="J111" s="199"/>
      <c r="K111" s="199"/>
      <c r="L111" s="204"/>
      <c r="M111" s="241"/>
      <c r="N111" s="242"/>
      <c r="O111" s="242"/>
      <c r="P111" s="242"/>
      <c r="Q111" s="242"/>
      <c r="R111" s="242"/>
      <c r="S111" s="242"/>
      <c r="T111" s="243"/>
      <c r="AT111" s="208" t="s">
        <v>155</v>
      </c>
      <c r="AU111" s="208" t="s">
        <v>78</v>
      </c>
      <c r="AV111" s="12" t="s">
        <v>78</v>
      </c>
      <c r="AW111" s="12" t="s">
        <v>31</v>
      </c>
      <c r="AX111" s="12" t="s">
        <v>75</v>
      </c>
      <c r="AY111" s="208" t="s">
        <v>146</v>
      </c>
    </row>
    <row r="112" spans="2:65" s="1" customFormat="1" ht="6.95" customHeight="1">
      <c r="B112" s="45"/>
      <c r="C112" s="46"/>
      <c r="D112" s="46"/>
      <c r="E112" s="46"/>
      <c r="F112" s="46"/>
      <c r="G112" s="46"/>
      <c r="H112" s="46"/>
      <c r="I112" s="125"/>
      <c r="J112" s="46"/>
      <c r="K112" s="46"/>
      <c r="L112" s="37"/>
    </row>
  </sheetData>
  <sheetProtection algorithmName="SHA-512" hashValue="GgR7sMCw3Qi/Ac63dAmZCWv0fw74JeDaQ63SPoMkZ2jYnVTHyyU7YNyj1Ab0xPjphZ8xc34CiAO9nmadh4XIAw==" saltValue="pTqCZgc2hCkTGRaT3xKQegx+vpvifA7camJ1b8WfhyWUxUF/7O1nVgO3yK/V1nJCO3YY99uom2x3dus4DaSrJg==" spinCount="100000" sheet="1" objects="1" scenarios="1" formatColumns="0" formatRows="0" autoFilter="0"/>
  <autoFilter ref="C83:K111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Výtlačný řad</vt:lpstr>
      <vt:lpstr>02 - Suchovod</vt:lpstr>
      <vt:lpstr>VRN - Vedlejší náklady st...</vt:lpstr>
      <vt:lpstr>'01 - Výtlačný řad'!Názvy_tisku</vt:lpstr>
      <vt:lpstr>'02 - Suchovod'!Názvy_tisku</vt:lpstr>
      <vt:lpstr>'Rekapitulace stavby'!Názvy_tisku</vt:lpstr>
      <vt:lpstr>'VRN - Vedlejší náklady st...'!Názvy_tisku</vt:lpstr>
      <vt:lpstr>'01 - Výtlačný řad'!Oblast_tisku</vt:lpstr>
      <vt:lpstr>'02 - Suchovod'!Oblast_tisku</vt:lpstr>
      <vt:lpstr>'Rekapitulace stavby'!Oblast_tisku</vt:lpstr>
      <vt:lpstr>'VRN - Vedlejší náklady st...'!Oblast_tisku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PC2\U2</dc:creator>
  <cp:lastModifiedBy>Bohumil Machačný</cp:lastModifiedBy>
  <dcterms:created xsi:type="dcterms:W3CDTF">2019-04-02T09:07:10Z</dcterms:created>
  <dcterms:modified xsi:type="dcterms:W3CDTF">2019-05-10T14:54:03Z</dcterms:modified>
</cp:coreProperties>
</file>