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6" yWindow="576" windowWidth="24792" windowHeight="14040" activeTab="1"/>
  </bookViews>
  <sheets>
    <sheet name="Rekapitulace stavby" sheetId="1" r:id="rId1"/>
    <sheet name="01 - Ostatní a vedlejší n..." sheetId="2" r:id="rId2"/>
    <sheet name="02 - Statické zajištění o..." sheetId="3" r:id="rId3"/>
  </sheets>
  <definedNames>
    <definedName name="_xlnm.Print_Titles" localSheetId="1">'01 - Ostatní a vedlejší n...'!$115:$115</definedName>
    <definedName name="_xlnm.Print_Titles" localSheetId="2">'02 - Statické zajištění o...'!$121:$121</definedName>
    <definedName name="_xlnm.Print_Titles" localSheetId="0">'Rekapitulace stavby'!$89:$89</definedName>
    <definedName name="_xlnm.Print_Area" localSheetId="1">'01 - Ostatní a vedlejší n...'!$C$4:$Q$70,'01 - Ostatní a vedlejší n...'!$C$76:$Q$99,'01 - Ostatní a vedlejší n...'!$C$105:$Q$137</definedName>
    <definedName name="_xlnm.Print_Area" localSheetId="2">'02 - Statické zajištění o...'!$C$4:$Q$70,'02 - Statické zajištění o...'!$C$76:$Q$105,'02 - Statické zajištění o...'!$C$111:$Q$284</definedName>
    <definedName name="_xlnm.Print_Area" localSheetId="0">'Rekapitulace stavby'!$A$2:$AQ$113</definedName>
  </definedNames>
  <calcPr calcId="145621"/>
</workbook>
</file>

<file path=xl/calcChain.xml><?xml version="1.0" encoding="utf-8"?>
<calcChain xmlns="http://schemas.openxmlformats.org/spreadsheetml/2006/main">
  <c r="N200" i="3" l="1"/>
  <c r="AY93" i="1" l="1"/>
  <c r="AX93" i="1"/>
  <c r="BI283" i="3"/>
  <c r="BH283" i="3"/>
  <c r="BG283" i="3"/>
  <c r="BF283" i="3"/>
  <c r="AA283" i="3"/>
  <c r="AA282" i="3" s="1"/>
  <c r="Y283" i="3"/>
  <c r="Y282" i="3" s="1"/>
  <c r="W283" i="3"/>
  <c r="W282" i="3" s="1"/>
  <c r="BK283" i="3"/>
  <c r="BK282" i="3" s="1"/>
  <c r="N282" i="3" s="1"/>
  <c r="N101" i="3" s="1"/>
  <c r="N283" i="3"/>
  <c r="BE283" i="3" s="1"/>
  <c r="BI280" i="3"/>
  <c r="BH280" i="3"/>
  <c r="BG280" i="3"/>
  <c r="BF280" i="3"/>
  <c r="AA280" i="3"/>
  <c r="Y280" i="3"/>
  <c r="W280" i="3"/>
  <c r="BK280" i="3"/>
  <c r="N280" i="3"/>
  <c r="BE280" i="3" s="1"/>
  <c r="BI278" i="3"/>
  <c r="BH278" i="3"/>
  <c r="BG278" i="3"/>
  <c r="BF278" i="3"/>
  <c r="AA278" i="3"/>
  <c r="Y278" i="3"/>
  <c r="W278" i="3"/>
  <c r="BK278" i="3"/>
  <c r="N278" i="3"/>
  <c r="BE278" i="3" s="1"/>
  <c r="BI275" i="3"/>
  <c r="BH275" i="3"/>
  <c r="BG275" i="3"/>
  <c r="BF275" i="3"/>
  <c r="AA275" i="3"/>
  <c r="AA274" i="3" s="1"/>
  <c r="Y275" i="3"/>
  <c r="Y274" i="3" s="1"/>
  <c r="W275" i="3"/>
  <c r="W274" i="3" s="1"/>
  <c r="BK275" i="3"/>
  <c r="BK274" i="3" s="1"/>
  <c r="N275" i="3"/>
  <c r="BE275" i="3" s="1"/>
  <c r="BI272" i="3"/>
  <c r="BH272" i="3"/>
  <c r="BG272" i="3"/>
  <c r="BF272" i="3"/>
  <c r="AA272" i="3"/>
  <c r="AA271" i="3" s="1"/>
  <c r="Y272" i="3"/>
  <c r="Y271" i="3" s="1"/>
  <c r="W272" i="3"/>
  <c r="W271" i="3" s="1"/>
  <c r="BK272" i="3"/>
  <c r="BK271" i="3" s="1"/>
  <c r="N271" i="3" s="1"/>
  <c r="N97" i="3" s="1"/>
  <c r="N272" i="3"/>
  <c r="BE272" i="3" s="1"/>
  <c r="BI270" i="3"/>
  <c r="BH270" i="3"/>
  <c r="BG270" i="3"/>
  <c r="BF270" i="3"/>
  <c r="AA270" i="3"/>
  <c r="Y270" i="3"/>
  <c r="W270" i="3"/>
  <c r="BK270" i="3"/>
  <c r="N270" i="3"/>
  <c r="BE270" i="3" s="1"/>
  <c r="BI268" i="3"/>
  <c r="BH268" i="3"/>
  <c r="BG268" i="3"/>
  <c r="BF268" i="3"/>
  <c r="AA268" i="3"/>
  <c r="Y268" i="3"/>
  <c r="W268" i="3"/>
  <c r="BK268" i="3"/>
  <c r="N268" i="3"/>
  <c r="BE268" i="3" s="1"/>
  <c r="BI266" i="3"/>
  <c r="BH266" i="3"/>
  <c r="BG266" i="3"/>
  <c r="BF266" i="3"/>
  <c r="AA266" i="3"/>
  <c r="Y266" i="3"/>
  <c r="W266" i="3"/>
  <c r="BK266" i="3"/>
  <c r="N266" i="3"/>
  <c r="BE266" i="3" s="1"/>
  <c r="BI263" i="3"/>
  <c r="BH263" i="3"/>
  <c r="BG263" i="3"/>
  <c r="BF263" i="3"/>
  <c r="AA263" i="3"/>
  <c r="Y263" i="3"/>
  <c r="W263" i="3"/>
  <c r="BK263" i="3"/>
  <c r="N263" i="3"/>
  <c r="BE263" i="3" s="1"/>
  <c r="BI261" i="3"/>
  <c r="BH261" i="3"/>
  <c r="BG261" i="3"/>
  <c r="BF261" i="3"/>
  <c r="AA261" i="3"/>
  <c r="Y261" i="3"/>
  <c r="W261" i="3"/>
  <c r="BK261" i="3"/>
  <c r="N261" i="3"/>
  <c r="BE261" i="3" s="1"/>
  <c r="BI259" i="3"/>
  <c r="BH259" i="3"/>
  <c r="BG259" i="3"/>
  <c r="BF259" i="3"/>
  <c r="AA259" i="3"/>
  <c r="Y259" i="3"/>
  <c r="W259" i="3"/>
  <c r="BK259" i="3"/>
  <c r="N259" i="3"/>
  <c r="BE259" i="3" s="1"/>
  <c r="BI257" i="3"/>
  <c r="BH257" i="3"/>
  <c r="BG257" i="3"/>
  <c r="BF257" i="3"/>
  <c r="AA257" i="3"/>
  <c r="Y257" i="3"/>
  <c r="W257" i="3"/>
  <c r="BK257" i="3"/>
  <c r="N257" i="3"/>
  <c r="BE257" i="3" s="1"/>
  <c r="BI255" i="3"/>
  <c r="BH255" i="3"/>
  <c r="BG255" i="3"/>
  <c r="BF255" i="3"/>
  <c r="AA255" i="3"/>
  <c r="Y255" i="3"/>
  <c r="W255" i="3"/>
  <c r="BK255" i="3"/>
  <c r="N255" i="3"/>
  <c r="BE255" i="3" s="1"/>
  <c r="BI253" i="3"/>
  <c r="BH253" i="3"/>
  <c r="BG253" i="3"/>
  <c r="BF253" i="3"/>
  <c r="AA253" i="3"/>
  <c r="Y253" i="3"/>
  <c r="W253" i="3"/>
  <c r="BK253" i="3"/>
  <c r="N253" i="3"/>
  <c r="BE253" i="3" s="1"/>
  <c r="BI251" i="3"/>
  <c r="BH251" i="3"/>
  <c r="BG251" i="3"/>
  <c r="BF251" i="3"/>
  <c r="AA251" i="3"/>
  <c r="Y251" i="3"/>
  <c r="W251" i="3"/>
  <c r="BK251" i="3"/>
  <c r="N251" i="3"/>
  <c r="BE251" i="3" s="1"/>
  <c r="BI247" i="3"/>
  <c r="BH247" i="3"/>
  <c r="BG247" i="3"/>
  <c r="BF247" i="3"/>
  <c r="AA247" i="3"/>
  <c r="Y247" i="3"/>
  <c r="W247" i="3"/>
  <c r="BK247" i="3"/>
  <c r="N247" i="3"/>
  <c r="BE247" i="3" s="1"/>
  <c r="BI245" i="3"/>
  <c r="BH245" i="3"/>
  <c r="BG245" i="3"/>
  <c r="BF245" i="3"/>
  <c r="AA245" i="3"/>
  <c r="Y245" i="3"/>
  <c r="W245" i="3"/>
  <c r="BK245" i="3"/>
  <c r="N245" i="3"/>
  <c r="BE245" i="3" s="1"/>
  <c r="BI243" i="3"/>
  <c r="BH243" i="3"/>
  <c r="BG243" i="3"/>
  <c r="BF243" i="3"/>
  <c r="AA243" i="3"/>
  <c r="Y243" i="3"/>
  <c r="W243" i="3"/>
  <c r="BK243" i="3"/>
  <c r="N243" i="3"/>
  <c r="BE243" i="3" s="1"/>
  <c r="BI241" i="3"/>
  <c r="BH241" i="3"/>
  <c r="BG241" i="3"/>
  <c r="BF241" i="3"/>
  <c r="AA241" i="3"/>
  <c r="Y241" i="3"/>
  <c r="W241" i="3"/>
  <c r="BK241" i="3"/>
  <c r="N241" i="3"/>
  <c r="BE241" i="3" s="1"/>
  <c r="BI238" i="3"/>
  <c r="BH238" i="3"/>
  <c r="BG238" i="3"/>
  <c r="BF238" i="3"/>
  <c r="AA238" i="3"/>
  <c r="Y238" i="3"/>
  <c r="W238" i="3"/>
  <c r="BK238" i="3"/>
  <c r="N238" i="3"/>
  <c r="BE238" i="3" s="1"/>
  <c r="BI235" i="3"/>
  <c r="BH235" i="3"/>
  <c r="BG235" i="3"/>
  <c r="BF235" i="3"/>
  <c r="AA235" i="3"/>
  <c r="Y235" i="3"/>
  <c r="W235" i="3"/>
  <c r="BK235" i="3"/>
  <c r="N235" i="3"/>
  <c r="BE235" i="3" s="1"/>
  <c r="BI232" i="3"/>
  <c r="BH232" i="3"/>
  <c r="BG232" i="3"/>
  <c r="BF232" i="3"/>
  <c r="AA232" i="3"/>
  <c r="Y232" i="3"/>
  <c r="W232" i="3"/>
  <c r="BK232" i="3"/>
  <c r="N232" i="3"/>
  <c r="BE232" i="3" s="1"/>
  <c r="BI229" i="3"/>
  <c r="BH229" i="3"/>
  <c r="BG229" i="3"/>
  <c r="BF229" i="3"/>
  <c r="AA229" i="3"/>
  <c r="Y229" i="3"/>
  <c r="W229" i="3"/>
  <c r="BK229" i="3"/>
  <c r="N229" i="3"/>
  <c r="BE229" i="3" s="1"/>
  <c r="BI227" i="3"/>
  <c r="BH227" i="3"/>
  <c r="BG227" i="3"/>
  <c r="BF227" i="3"/>
  <c r="AA227" i="3"/>
  <c r="Y227" i="3"/>
  <c r="W227" i="3"/>
  <c r="BK227" i="3"/>
  <c r="N227" i="3"/>
  <c r="BE227" i="3" s="1"/>
  <c r="BI225" i="3"/>
  <c r="BH225" i="3"/>
  <c r="BG225" i="3"/>
  <c r="BF225" i="3"/>
  <c r="AA225" i="3"/>
  <c r="Y225" i="3"/>
  <c r="W225" i="3"/>
  <c r="BK225" i="3"/>
  <c r="N225" i="3"/>
  <c r="BE225" i="3" s="1"/>
  <c r="BI223" i="3"/>
  <c r="BH223" i="3"/>
  <c r="BG223" i="3"/>
  <c r="BF223" i="3"/>
  <c r="AA223" i="3"/>
  <c r="Y223" i="3"/>
  <c r="W223" i="3"/>
  <c r="BK223" i="3"/>
  <c r="N223" i="3"/>
  <c r="BE223" i="3" s="1"/>
  <c r="BI221" i="3"/>
  <c r="BH221" i="3"/>
  <c r="BG221" i="3"/>
  <c r="BF221" i="3"/>
  <c r="AA221" i="3"/>
  <c r="Y221" i="3"/>
  <c r="W221" i="3"/>
  <c r="BK221" i="3"/>
  <c r="N221" i="3"/>
  <c r="BE221" i="3" s="1"/>
  <c r="BI219" i="3"/>
  <c r="BH219" i="3"/>
  <c r="BG219" i="3"/>
  <c r="BF219" i="3"/>
  <c r="AA219" i="3"/>
  <c r="Y219" i="3"/>
  <c r="W219" i="3"/>
  <c r="BK219" i="3"/>
  <c r="N219" i="3"/>
  <c r="BE219" i="3" s="1"/>
  <c r="BI216" i="3"/>
  <c r="BH216" i="3"/>
  <c r="BG216" i="3"/>
  <c r="BF216" i="3"/>
  <c r="AA216" i="3"/>
  <c r="Y216" i="3"/>
  <c r="W216" i="3"/>
  <c r="BK216" i="3"/>
  <c r="N216" i="3"/>
  <c r="BE216" i="3" s="1"/>
  <c r="BI213" i="3"/>
  <c r="BH213" i="3"/>
  <c r="BG213" i="3"/>
  <c r="BF213" i="3"/>
  <c r="AA213" i="3"/>
  <c r="Y213" i="3"/>
  <c r="W213" i="3"/>
  <c r="BK213" i="3"/>
  <c r="N213" i="3"/>
  <c r="BE213" i="3" s="1"/>
  <c r="BI210" i="3"/>
  <c r="BH210" i="3"/>
  <c r="BG210" i="3"/>
  <c r="BF210" i="3"/>
  <c r="AA210" i="3"/>
  <c r="Y210" i="3"/>
  <c r="W210" i="3"/>
  <c r="BK210" i="3"/>
  <c r="N210" i="3"/>
  <c r="BE210" i="3" s="1"/>
  <c r="BI208" i="3"/>
  <c r="BH208" i="3"/>
  <c r="BG208" i="3"/>
  <c r="BF208" i="3"/>
  <c r="AA208" i="3"/>
  <c r="Y208" i="3"/>
  <c r="W208" i="3"/>
  <c r="BK208" i="3"/>
  <c r="N208" i="3"/>
  <c r="BE208" i="3" s="1"/>
  <c r="BI204" i="3"/>
  <c r="BH204" i="3"/>
  <c r="BG204" i="3"/>
  <c r="BF204" i="3"/>
  <c r="AA204" i="3"/>
  <c r="Y204" i="3"/>
  <c r="W204" i="3"/>
  <c r="BK204" i="3"/>
  <c r="N204" i="3"/>
  <c r="BE204" i="3" s="1"/>
  <c r="BI202" i="3"/>
  <c r="BH202" i="3"/>
  <c r="BG202" i="3"/>
  <c r="BF202" i="3"/>
  <c r="AA202" i="3"/>
  <c r="AA201" i="3" s="1"/>
  <c r="Y202" i="3"/>
  <c r="W202" i="3"/>
  <c r="W201" i="3" s="1"/>
  <c r="BK202" i="3"/>
  <c r="N202" i="3"/>
  <c r="BE202" i="3" s="1"/>
  <c r="BI198" i="3"/>
  <c r="BH198" i="3"/>
  <c r="BG198" i="3"/>
  <c r="BF198" i="3"/>
  <c r="AA198" i="3"/>
  <c r="AA197" i="3" s="1"/>
  <c r="Y198" i="3"/>
  <c r="Y197" i="3" s="1"/>
  <c r="W198" i="3"/>
  <c r="W197" i="3" s="1"/>
  <c r="BK198" i="3"/>
  <c r="BK197" i="3" s="1"/>
  <c r="N92" i="3" s="1"/>
  <c r="N198" i="3"/>
  <c r="N197" i="3" s="1"/>
  <c r="BI195" i="3"/>
  <c r="BH195" i="3"/>
  <c r="BG195" i="3"/>
  <c r="BF195" i="3"/>
  <c r="AA195" i="3"/>
  <c r="Y195" i="3"/>
  <c r="W195" i="3"/>
  <c r="BK195" i="3"/>
  <c r="N195" i="3"/>
  <c r="BE195" i="3" s="1"/>
  <c r="BI194" i="3"/>
  <c r="BH194" i="3"/>
  <c r="BG194" i="3"/>
  <c r="BF194" i="3"/>
  <c r="AA194" i="3"/>
  <c r="Y194" i="3"/>
  <c r="W194" i="3"/>
  <c r="BK194" i="3"/>
  <c r="N194" i="3"/>
  <c r="BE194" i="3" s="1"/>
  <c r="BI193" i="3"/>
  <c r="BH193" i="3"/>
  <c r="BG193" i="3"/>
  <c r="BF193" i="3"/>
  <c r="AA193" i="3"/>
  <c r="Y193" i="3"/>
  <c r="W193" i="3"/>
  <c r="BK193" i="3"/>
  <c r="N193" i="3"/>
  <c r="BE193" i="3" s="1"/>
  <c r="BI191" i="3"/>
  <c r="BH191" i="3"/>
  <c r="BG191" i="3"/>
  <c r="BF191" i="3"/>
  <c r="AA191" i="3"/>
  <c r="Y191" i="3"/>
  <c r="W191" i="3"/>
  <c r="BK191" i="3"/>
  <c r="N191" i="3"/>
  <c r="BE191" i="3" s="1"/>
  <c r="BI190" i="3"/>
  <c r="BH190" i="3"/>
  <c r="BG190" i="3"/>
  <c r="BF190" i="3"/>
  <c r="AA190" i="3"/>
  <c r="Y190" i="3"/>
  <c r="W190" i="3"/>
  <c r="BK190" i="3"/>
  <c r="N190" i="3"/>
  <c r="BE190" i="3" s="1"/>
  <c r="BI188" i="3"/>
  <c r="BH188" i="3"/>
  <c r="BG188" i="3"/>
  <c r="BF188" i="3"/>
  <c r="AA188" i="3"/>
  <c r="Y188" i="3"/>
  <c r="W188" i="3"/>
  <c r="BK188" i="3"/>
  <c r="N188" i="3"/>
  <c r="BE188" i="3" s="1"/>
  <c r="BI186" i="3"/>
  <c r="BH186" i="3"/>
  <c r="BG186" i="3"/>
  <c r="BF186" i="3"/>
  <c r="AA186" i="3"/>
  <c r="Y186" i="3"/>
  <c r="W186" i="3"/>
  <c r="BK186" i="3"/>
  <c r="N186" i="3"/>
  <c r="BE186" i="3" s="1"/>
  <c r="BI184" i="3"/>
  <c r="BH184" i="3"/>
  <c r="BG184" i="3"/>
  <c r="BF184" i="3"/>
  <c r="AA184" i="3"/>
  <c r="Y184" i="3"/>
  <c r="W184" i="3"/>
  <c r="BK184" i="3"/>
  <c r="N184" i="3"/>
  <c r="BE184" i="3" s="1"/>
  <c r="BI182" i="3"/>
  <c r="BH182" i="3"/>
  <c r="BG182" i="3"/>
  <c r="BF182" i="3"/>
  <c r="AA182" i="3"/>
  <c r="Y182" i="3"/>
  <c r="W182" i="3"/>
  <c r="BK182" i="3"/>
  <c r="N182" i="3"/>
  <c r="BE182" i="3" s="1"/>
  <c r="BI180" i="3"/>
  <c r="BH180" i="3"/>
  <c r="BG180" i="3"/>
  <c r="BF180" i="3"/>
  <c r="AA180" i="3"/>
  <c r="Y180" i="3"/>
  <c r="W180" i="3"/>
  <c r="BK180" i="3"/>
  <c r="N180" i="3"/>
  <c r="BE180" i="3" s="1"/>
  <c r="BI178" i="3"/>
  <c r="BH178" i="3"/>
  <c r="BG178" i="3"/>
  <c r="BF178" i="3"/>
  <c r="AA178" i="3"/>
  <c r="Y178" i="3"/>
  <c r="W178" i="3"/>
  <c r="BK178" i="3"/>
  <c r="N178" i="3"/>
  <c r="BE178" i="3" s="1"/>
  <c r="BI176" i="3"/>
  <c r="BH176" i="3"/>
  <c r="BG176" i="3"/>
  <c r="BF176" i="3"/>
  <c r="AA176" i="3"/>
  <c r="Y176" i="3"/>
  <c r="W176" i="3"/>
  <c r="BK176" i="3"/>
  <c r="N176" i="3"/>
  <c r="BE176" i="3" s="1"/>
  <c r="BI174" i="3"/>
  <c r="BH174" i="3"/>
  <c r="BG174" i="3"/>
  <c r="BF174" i="3"/>
  <c r="AA174" i="3"/>
  <c r="Y174" i="3"/>
  <c r="W174" i="3"/>
  <c r="BK174" i="3"/>
  <c r="N174" i="3"/>
  <c r="BE174" i="3" s="1"/>
  <c r="BI172" i="3"/>
  <c r="BH172" i="3"/>
  <c r="BG172" i="3"/>
  <c r="BF172" i="3"/>
  <c r="AA172" i="3"/>
  <c r="Y172" i="3"/>
  <c r="W172" i="3"/>
  <c r="BK172" i="3"/>
  <c r="N172" i="3"/>
  <c r="BE172" i="3" s="1"/>
  <c r="BI169" i="3"/>
  <c r="BH169" i="3"/>
  <c r="BG169" i="3"/>
  <c r="BF169" i="3"/>
  <c r="AA169" i="3"/>
  <c r="Y169" i="3"/>
  <c r="W169" i="3"/>
  <c r="BK169" i="3"/>
  <c r="N169" i="3"/>
  <c r="BE169" i="3" s="1"/>
  <c r="BI165" i="3"/>
  <c r="BH165" i="3"/>
  <c r="BG165" i="3"/>
  <c r="BF165" i="3"/>
  <c r="AA165" i="3"/>
  <c r="Y165" i="3"/>
  <c r="W165" i="3"/>
  <c r="BK165" i="3"/>
  <c r="N165" i="3"/>
  <c r="BE165" i="3" s="1"/>
  <c r="BI162" i="3"/>
  <c r="BH162" i="3"/>
  <c r="BG162" i="3"/>
  <c r="BF162" i="3"/>
  <c r="AA162" i="3"/>
  <c r="Y162" i="3"/>
  <c r="W162" i="3"/>
  <c r="BK162" i="3"/>
  <c r="N162" i="3"/>
  <c r="BE162" i="3" s="1"/>
  <c r="BI159" i="3"/>
  <c r="BH159" i="3"/>
  <c r="BG159" i="3"/>
  <c r="BF159" i="3"/>
  <c r="AA159" i="3"/>
  <c r="Y159" i="3"/>
  <c r="W159" i="3"/>
  <c r="BK159" i="3"/>
  <c r="N159" i="3"/>
  <c r="BE159" i="3" s="1"/>
  <c r="BI157" i="3"/>
  <c r="BH157" i="3"/>
  <c r="BG157" i="3"/>
  <c r="BF157" i="3"/>
  <c r="BE157" i="3"/>
  <c r="AA157" i="3"/>
  <c r="Y157" i="3"/>
  <c r="W157" i="3"/>
  <c r="BK157" i="3"/>
  <c r="N157" i="3"/>
  <c r="BI155" i="3"/>
  <c r="BH155" i="3"/>
  <c r="BG155" i="3"/>
  <c r="BF155" i="3"/>
  <c r="AA155" i="3"/>
  <c r="Y155" i="3"/>
  <c r="W155" i="3"/>
  <c r="BK155" i="3"/>
  <c r="N155" i="3"/>
  <c r="BE155" i="3" s="1"/>
  <c r="BI148" i="3"/>
  <c r="BH148" i="3"/>
  <c r="BG148" i="3"/>
  <c r="BF148" i="3"/>
  <c r="AA148" i="3"/>
  <c r="Y148" i="3"/>
  <c r="W148" i="3"/>
  <c r="BK148" i="3"/>
  <c r="N148" i="3"/>
  <c r="BE148" i="3" s="1"/>
  <c r="BI145" i="3"/>
  <c r="BH145" i="3"/>
  <c r="BG145" i="3"/>
  <c r="BF145" i="3"/>
  <c r="AA145" i="3"/>
  <c r="Y145" i="3"/>
  <c r="W145" i="3"/>
  <c r="BK145" i="3"/>
  <c r="N145" i="3"/>
  <c r="BE145" i="3" s="1"/>
  <c r="BI144" i="3"/>
  <c r="BH144" i="3"/>
  <c r="BG144" i="3"/>
  <c r="BF144" i="3"/>
  <c r="AA144" i="3"/>
  <c r="Y144" i="3"/>
  <c r="W144" i="3"/>
  <c r="BK144" i="3"/>
  <c r="N144" i="3"/>
  <c r="BE144" i="3" s="1"/>
  <c r="BI142" i="3"/>
  <c r="BH142" i="3"/>
  <c r="BG142" i="3"/>
  <c r="BF142" i="3"/>
  <c r="AA142" i="3"/>
  <c r="Y142" i="3"/>
  <c r="W142" i="3"/>
  <c r="BK142" i="3"/>
  <c r="N142" i="3"/>
  <c r="BE142" i="3" s="1"/>
  <c r="BI140" i="3"/>
  <c r="BH140" i="3"/>
  <c r="BG140" i="3"/>
  <c r="BF140" i="3"/>
  <c r="AA140" i="3"/>
  <c r="Y140" i="3"/>
  <c r="W140" i="3"/>
  <c r="BK140" i="3"/>
  <c r="N140" i="3"/>
  <c r="BE140" i="3" s="1"/>
  <c r="BI137" i="3"/>
  <c r="BH137" i="3"/>
  <c r="BG137" i="3"/>
  <c r="BF137" i="3"/>
  <c r="AA137" i="3"/>
  <c r="Y137" i="3"/>
  <c r="W137" i="3"/>
  <c r="BK137" i="3"/>
  <c r="N137" i="3"/>
  <c r="BE137" i="3" s="1"/>
  <c r="BI135" i="3"/>
  <c r="BH135" i="3"/>
  <c r="BG135" i="3"/>
  <c r="BF135" i="3"/>
  <c r="AA135" i="3"/>
  <c r="Y135" i="3"/>
  <c r="W135" i="3"/>
  <c r="BK135" i="3"/>
  <c r="N135" i="3"/>
  <c r="BE135" i="3" s="1"/>
  <c r="BI131" i="3"/>
  <c r="BH131" i="3"/>
  <c r="BG131" i="3"/>
  <c r="BF131" i="3"/>
  <c r="AA131" i="3"/>
  <c r="Y131" i="3"/>
  <c r="W131" i="3"/>
  <c r="BK131" i="3"/>
  <c r="N131" i="3"/>
  <c r="BE131" i="3" s="1"/>
  <c r="BI129" i="3"/>
  <c r="BH129" i="3"/>
  <c r="BG129" i="3"/>
  <c r="BF129" i="3"/>
  <c r="AA129" i="3"/>
  <c r="Y129" i="3"/>
  <c r="W129" i="3"/>
  <c r="BK129" i="3"/>
  <c r="N129" i="3"/>
  <c r="BE129" i="3" s="1"/>
  <c r="BI127" i="3"/>
  <c r="BH127" i="3"/>
  <c r="BG127" i="3"/>
  <c r="BF127" i="3"/>
  <c r="AA127" i="3"/>
  <c r="Y127" i="3"/>
  <c r="W127" i="3"/>
  <c r="BK127" i="3"/>
  <c r="N127" i="3"/>
  <c r="BE127" i="3" s="1"/>
  <c r="BI125" i="3"/>
  <c r="BH125" i="3"/>
  <c r="BG125" i="3"/>
  <c r="BF125" i="3"/>
  <c r="AA125" i="3"/>
  <c r="Y125" i="3"/>
  <c r="W125" i="3"/>
  <c r="BK125" i="3"/>
  <c r="N125" i="3"/>
  <c r="BE125" i="3" s="1"/>
  <c r="M118" i="3"/>
  <c r="F118" i="3"/>
  <c r="F116" i="3"/>
  <c r="F114" i="3"/>
  <c r="M28" i="3"/>
  <c r="AS93" i="1" s="1"/>
  <c r="M83" i="3"/>
  <c r="F83" i="3"/>
  <c r="F81" i="3"/>
  <c r="F79" i="3"/>
  <c r="O21" i="3"/>
  <c r="E21" i="3"/>
  <c r="M119" i="3" s="1"/>
  <c r="O20" i="3"/>
  <c r="O15" i="3"/>
  <c r="E15" i="3"/>
  <c r="F119" i="3" s="1"/>
  <c r="O14" i="3"/>
  <c r="O9" i="3"/>
  <c r="M81" i="3" s="1"/>
  <c r="F6" i="3"/>
  <c r="F78" i="3" s="1"/>
  <c r="W136" i="2"/>
  <c r="Y134" i="2"/>
  <c r="AA132" i="2"/>
  <c r="Y132" i="2"/>
  <c r="W122" i="2"/>
  <c r="Y118" i="2"/>
  <c r="AY92" i="1"/>
  <c r="AX92" i="1"/>
  <c r="AS92" i="1"/>
  <c r="BI137" i="2"/>
  <c r="BH137" i="2"/>
  <c r="BG137" i="2"/>
  <c r="BF137" i="2"/>
  <c r="AA137" i="2"/>
  <c r="AA136" i="2" s="1"/>
  <c r="Y137" i="2"/>
  <c r="Y136" i="2" s="1"/>
  <c r="W137" i="2"/>
  <c r="BK137" i="2"/>
  <c r="BK136" i="2" s="1"/>
  <c r="N136" i="2" s="1"/>
  <c r="N95" i="2" s="1"/>
  <c r="N137" i="2"/>
  <c r="BE137" i="2" s="1"/>
  <c r="BI135" i="2"/>
  <c r="BH135" i="2"/>
  <c r="BG135" i="2"/>
  <c r="BF135" i="2"/>
  <c r="AA135" i="2"/>
  <c r="AA134" i="2" s="1"/>
  <c r="Y135" i="2"/>
  <c r="W135" i="2"/>
  <c r="W134" i="2" s="1"/>
  <c r="BK135" i="2"/>
  <c r="BK134" i="2" s="1"/>
  <c r="N134" i="2" s="1"/>
  <c r="N94" i="2" s="1"/>
  <c r="N135" i="2"/>
  <c r="BE135" i="2" s="1"/>
  <c r="BI133" i="2"/>
  <c r="BH133" i="2"/>
  <c r="BG133" i="2"/>
  <c r="BF133" i="2"/>
  <c r="BE133" i="2"/>
  <c r="AA133" i="2"/>
  <c r="Y133" i="2"/>
  <c r="W133" i="2"/>
  <c r="W132" i="2" s="1"/>
  <c r="BK133" i="2"/>
  <c r="BK132" i="2" s="1"/>
  <c r="N132" i="2" s="1"/>
  <c r="N93" i="2" s="1"/>
  <c r="N133" i="2"/>
  <c r="BI131" i="2"/>
  <c r="BH131" i="2"/>
  <c r="BG131" i="2"/>
  <c r="BF131" i="2"/>
  <c r="AA131" i="2"/>
  <c r="Y131" i="2"/>
  <c r="W131" i="2"/>
  <c r="BK131" i="2"/>
  <c r="N131" i="2"/>
  <c r="BE131" i="2" s="1"/>
  <c r="BI130" i="2"/>
  <c r="BH130" i="2"/>
  <c r="BG130" i="2"/>
  <c r="BF130" i="2"/>
  <c r="AA130" i="2"/>
  <c r="Y130" i="2"/>
  <c r="W130" i="2"/>
  <c r="BK130" i="2"/>
  <c r="N130" i="2"/>
  <c r="BE130" i="2" s="1"/>
  <c r="BI129" i="2"/>
  <c r="BH129" i="2"/>
  <c r="BG129" i="2"/>
  <c r="BF129" i="2"/>
  <c r="AA129" i="2"/>
  <c r="AA127" i="2" s="1"/>
  <c r="Y129" i="2"/>
  <c r="W129" i="2"/>
  <c r="BK129" i="2"/>
  <c r="N129" i="2"/>
  <c r="BE129" i="2" s="1"/>
  <c r="BI128" i="2"/>
  <c r="BH128" i="2"/>
  <c r="BG128" i="2"/>
  <c r="BF128" i="2"/>
  <c r="AA128" i="2"/>
  <c r="Y128" i="2"/>
  <c r="Y127" i="2" s="1"/>
  <c r="W128" i="2"/>
  <c r="W127" i="2" s="1"/>
  <c r="BK128" i="2"/>
  <c r="N128" i="2"/>
  <c r="BE128" i="2" s="1"/>
  <c r="BI126" i="2"/>
  <c r="BH126" i="2"/>
  <c r="BG126" i="2"/>
  <c r="BF126" i="2"/>
  <c r="BE126" i="2"/>
  <c r="AA126" i="2"/>
  <c r="Y126" i="2"/>
  <c r="W126" i="2"/>
  <c r="BK126" i="2"/>
  <c r="N126" i="2"/>
  <c r="BI123" i="2"/>
  <c r="BH123" i="2"/>
  <c r="BG123" i="2"/>
  <c r="H34" i="2" s="1"/>
  <c r="BB92" i="1" s="1"/>
  <c r="BF123" i="2"/>
  <c r="AA123" i="2"/>
  <c r="AA122" i="2" s="1"/>
  <c r="Y123" i="2"/>
  <c r="Y122" i="2" s="1"/>
  <c r="W123" i="2"/>
  <c r="BK123" i="2"/>
  <c r="N123" i="2"/>
  <c r="BE123" i="2" s="1"/>
  <c r="BI119" i="2"/>
  <c r="BH119" i="2"/>
  <c r="BG119" i="2"/>
  <c r="BF119" i="2"/>
  <c r="AA119" i="2"/>
  <c r="AA118" i="2" s="1"/>
  <c r="Y119" i="2"/>
  <c r="W119" i="2"/>
  <c r="W118" i="2" s="1"/>
  <c r="BK119" i="2"/>
  <c r="BK118" i="2" s="1"/>
  <c r="N119" i="2"/>
  <c r="BE119" i="2" s="1"/>
  <c r="M112" i="2"/>
  <c r="F112" i="2"/>
  <c r="F110" i="2"/>
  <c r="F108" i="2"/>
  <c r="M28" i="2"/>
  <c r="M83" i="2"/>
  <c r="F83" i="2"/>
  <c r="F81" i="2"/>
  <c r="F79" i="2"/>
  <c r="O21" i="2"/>
  <c r="E21" i="2"/>
  <c r="M113" i="2" s="1"/>
  <c r="O20" i="2"/>
  <c r="O15" i="2"/>
  <c r="E15" i="2"/>
  <c r="F113" i="2" s="1"/>
  <c r="O14" i="2"/>
  <c r="O9" i="2"/>
  <c r="M81" i="2" s="1"/>
  <c r="F6" i="2"/>
  <c r="F78" i="2" s="1"/>
  <c r="AK27" i="1"/>
  <c r="AM87" i="1"/>
  <c r="L87" i="1"/>
  <c r="AM86" i="1"/>
  <c r="L86" i="1"/>
  <c r="L84" i="1"/>
  <c r="L82" i="1"/>
  <c r="L81" i="1"/>
  <c r="F84" i="2" l="1"/>
  <c r="M84" i="2"/>
  <c r="AS91" i="1"/>
  <c r="BK127" i="2"/>
  <c r="N127" i="2" s="1"/>
  <c r="N92" i="2" s="1"/>
  <c r="H36" i="2"/>
  <c r="BD92" i="1" s="1"/>
  <c r="BK122" i="2"/>
  <c r="N122" i="2" s="1"/>
  <c r="N91" i="2" s="1"/>
  <c r="H32" i="2"/>
  <c r="AZ92" i="1" s="1"/>
  <c r="M33" i="2"/>
  <c r="AW92" i="1" s="1"/>
  <c r="M32" i="2"/>
  <c r="AV92" i="1" s="1"/>
  <c r="H35" i="2"/>
  <c r="BC92" i="1" s="1"/>
  <c r="W124" i="3"/>
  <c r="H34" i="3"/>
  <c r="BB93" i="1" s="1"/>
  <c r="BB91" i="1" s="1"/>
  <c r="AA265" i="3"/>
  <c r="BK265" i="3"/>
  <c r="N265" i="3" s="1"/>
  <c r="N96" i="3" s="1"/>
  <c r="Y265" i="3"/>
  <c r="Y207" i="3"/>
  <c r="Y201" i="3"/>
  <c r="AA207" i="3"/>
  <c r="AA277" i="3"/>
  <c r="W265" i="3"/>
  <c r="BE198" i="3"/>
  <c r="Y124" i="3"/>
  <c r="H35" i="3"/>
  <c r="BC93" i="1" s="1"/>
  <c r="BK207" i="3"/>
  <c r="N207" i="3" s="1"/>
  <c r="N94" i="3" s="1"/>
  <c r="BK277" i="3"/>
  <c r="N277" i="3" s="1"/>
  <c r="N100" i="3" s="1"/>
  <c r="Y277" i="3"/>
  <c r="Y273" i="3" s="1"/>
  <c r="AA124" i="3"/>
  <c r="H36" i="3"/>
  <c r="BD93" i="1" s="1"/>
  <c r="W277" i="3"/>
  <c r="W273" i="3" s="1"/>
  <c r="F84" i="3"/>
  <c r="M84" i="3"/>
  <c r="Y218" i="3"/>
  <c r="W218" i="3"/>
  <c r="BK218" i="3"/>
  <c r="N218" i="3" s="1"/>
  <c r="N95" i="3" s="1"/>
  <c r="AA218" i="3"/>
  <c r="W207" i="3"/>
  <c r="BK201" i="3"/>
  <c r="N201" i="3" s="1"/>
  <c r="N93" i="3" s="1"/>
  <c r="W147" i="3"/>
  <c r="AA147" i="3"/>
  <c r="Y147" i="3"/>
  <c r="BK147" i="3"/>
  <c r="N147" i="3" s="1"/>
  <c r="N91" i="3" s="1"/>
  <c r="BK124" i="3"/>
  <c r="N124" i="3" s="1"/>
  <c r="N90" i="3" s="1"/>
  <c r="M33" i="3"/>
  <c r="AW93" i="1" s="1"/>
  <c r="F107" i="2"/>
  <c r="F113" i="3"/>
  <c r="N274" i="3"/>
  <c r="N99" i="3" s="1"/>
  <c r="BK273" i="3"/>
  <c r="N273" i="3" s="1"/>
  <c r="N98" i="3" s="1"/>
  <c r="N118" i="2"/>
  <c r="N90" i="2" s="1"/>
  <c r="BK117" i="2"/>
  <c r="W117" i="2"/>
  <c r="W116" i="2" s="1"/>
  <c r="AU92" i="1" s="1"/>
  <c r="Y117" i="2"/>
  <c r="Y116" i="2" s="1"/>
  <c r="M32" i="3"/>
  <c r="AV93" i="1" s="1"/>
  <c r="AA117" i="2"/>
  <c r="AA116" i="2" s="1"/>
  <c r="AA273" i="3"/>
  <c r="M110" i="2"/>
  <c r="M116" i="3"/>
  <c r="H33" i="3"/>
  <c r="BA93" i="1" s="1"/>
  <c r="H33" i="2"/>
  <c r="BA92" i="1" s="1"/>
  <c r="H32" i="3"/>
  <c r="AZ93" i="1" s="1"/>
  <c r="BD91" i="1" l="1"/>
  <c r="W35" i="1" s="1"/>
  <c r="AZ91" i="1"/>
  <c r="W31" i="1" s="1"/>
  <c r="BC91" i="1"/>
  <c r="W34" i="1" s="1"/>
  <c r="AT92" i="1"/>
  <c r="W123" i="3"/>
  <c r="W122" i="3" s="1"/>
  <c r="AU93" i="1" s="1"/>
  <c r="AU91" i="1" s="1"/>
  <c r="Y123" i="3"/>
  <c r="Y122" i="3" s="1"/>
  <c r="AA123" i="3"/>
  <c r="AA122" i="3" s="1"/>
  <c r="BK123" i="3"/>
  <c r="N123" i="3" s="1"/>
  <c r="N89" i="3" s="1"/>
  <c r="AT93" i="1"/>
  <c r="AX91" i="1"/>
  <c r="W33" i="1"/>
  <c r="BA91" i="1"/>
  <c r="N117" i="2"/>
  <c r="N89" i="2" s="1"/>
  <c r="BK116" i="2"/>
  <c r="N116" i="2" s="1"/>
  <c r="N88" i="2" s="1"/>
  <c r="AV91" i="1" l="1"/>
  <c r="AY91" i="1"/>
  <c r="BK122" i="3"/>
  <c r="N122" i="3" s="1"/>
  <c r="N88" i="3" s="1"/>
  <c r="M27" i="3" s="1"/>
  <c r="M30" i="3" s="1"/>
  <c r="W32" i="1"/>
  <c r="AW91" i="1"/>
  <c r="AK32" i="1" s="1"/>
  <c r="M27" i="2"/>
  <c r="M30" i="2" s="1"/>
  <c r="L99" i="2"/>
  <c r="AK31" i="1"/>
  <c r="L105" i="3" l="1"/>
  <c r="AT91" i="1"/>
  <c r="AG93" i="1"/>
  <c r="AN93" i="1" s="1"/>
  <c r="L38" i="3"/>
  <c r="AG92" i="1"/>
  <c r="L38" i="2"/>
  <c r="AG91" i="1" l="1"/>
  <c r="AN92" i="1"/>
  <c r="AK26" i="1" l="1"/>
  <c r="AK29" i="1" s="1"/>
  <c r="AK37" i="1" s="1"/>
  <c r="AN91" i="1"/>
  <c r="AN97" i="1" s="1"/>
  <c r="AG97" i="1"/>
</calcChain>
</file>

<file path=xl/sharedStrings.xml><?xml version="1.0" encoding="utf-8"?>
<sst xmlns="http://schemas.openxmlformats.org/spreadsheetml/2006/main" count="2234" uniqueCount="480">
  <si>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</si>
  <si>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</si>
  <si>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</si>
  <si>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</si>
  <si>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</si>
  <si>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</si>
  <si>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</si>
  <si>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</si>
  <si>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</si>
  <si>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</si>
  <si>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</si>
  <si>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</si>
  <si>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</si>
  <si>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0,001</t>
  </si>
  <si>
    <t>Kód:</t>
  </si>
  <si>
    <t>Stavba:</t>
  </si>
  <si>
    <t>0,1</t>
  </si>
  <si>
    <t>JKSO:</t>
  </si>
  <si>
    <t>CC-CZ:</t>
  </si>
  <si>
    <t>1</t>
  </si>
  <si>
    <t>Místo:</t>
  </si>
  <si>
    <t>Datum:</t>
  </si>
  <si>
    <t>10</t>
  </si>
  <si>
    <t>100</t>
  </si>
  <si>
    <t>Objednatel:</t>
  </si>
  <si>
    <t>IČ:</t>
  </si>
  <si>
    <t>DIČ:</t>
  </si>
  <si>
    <t>Zhotovitel:</t>
  </si>
  <si>
    <t xml:space="preserve"> </t>
  </si>
  <si>
    <t>Projektant:</t>
  </si>
  <si>
    <t>28273231</t>
  </si>
  <si>
    <t>PROXIMA projekt, s.r.o.</t>
  </si>
  <si>
    <t>CZ28273231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</si>
  <si>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</si>
  <si>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</si>
  <si>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</si>
  <si>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</si>
  <si>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</si>
  <si>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</si>
  <si>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</si>
  <si>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</si>
  <si>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</si>
  <si>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</si>
  <si>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</si>
  <si>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</si>
  <si>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</si>
  <si>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</si>
  <si>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</si>
  <si>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</si>
  <si>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</si>
  <si>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</si>
  <si>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</si>
  <si>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</si>
  <si>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</si>
  <si>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</si>
  <si>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</si>
  <si>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</si>
  <si>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</si>
  <si>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</si>
  <si>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</si>
  <si>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</si>
  <si>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</si>
  <si>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</si>
  <si>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</si>
  <si>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</si>
  <si>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</si>
  <si>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</si>
  <si>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</si>
  <si>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</si>
  <si>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</si>
  <si>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</si>
  <si>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</si>
  <si>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</si>
  <si>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</si>
  <si>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</si>
  <si>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</si>
  <si>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</si>
  <si>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</si>
  <si>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{233d5e38-1900-4774-be30-c89f40d949ff}</t>
  </si>
  <si>
    <t>{00000000-0000-0000-0000-000000000000}</t>
  </si>
  <si>
    <t>/</t>
  </si>
  <si>
    <t>01</t>
  </si>
  <si>
    <t>Ostatní a vedlejší náklady</t>
  </si>
  <si>
    <t>{014e0bf1-845b-4891-958e-bfb4077a29e1}</t>
  </si>
  <si>
    <t>02</t>
  </si>
  <si>
    <t>Statické zajištění objektu vstupu</t>
  </si>
  <si>
    <t>{88498e0b-e16d-470a-aeae-b220cd09d705}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</si>
  <si>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</si>
  <si>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</si>
  <si>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</si>
  <si>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</si>
  <si>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</si>
  <si>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</si>
  <si>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</si>
  <si>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</si>
  <si>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</si>
  <si>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</si>
  <si>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</si>
  <si>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</si>
  <si>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01 - Ostatní a vedlejší náklady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</si>
  <si>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</si>
  <si>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</si>
  <si>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</si>
  <si>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</si>
  <si>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</si>
  <si>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</si>
  <si>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</si>
  <si>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</si>
  <si>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</si>
  <si>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</si>
  <si>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</si>
  <si>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</si>
  <si>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</si>
  <si>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</si>
  <si>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</si>
  <si>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</si>
  <si>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</si>
  <si>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</si>
  <si>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</si>
  <si>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</si>
  <si>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</si>
  <si>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</si>
  <si>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</si>
  <si>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</si>
  <si>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</si>
  <si>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</si>
  <si>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</si>
  <si>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</si>
  <si>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</si>
  <si>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5</t>
  </si>
  <si>
    <t>ROZPOCET</t>
  </si>
  <si>
    <t>K</t>
  </si>
  <si>
    <t>012002000</t>
  </si>
  <si>
    <t>Geodetické práce</t>
  </si>
  <si>
    <t>bod</t>
  </si>
  <si>
    <t>1024</t>
  </si>
  <si>
    <t>820879010</t>
  </si>
  <si>
    <t>"kontrolní geodetické měření"</t>
  </si>
  <si>
    <t>VV</t>
  </si>
  <si>
    <t>030001000</t>
  </si>
  <si>
    <t>Zařízení staveniště</t>
  </si>
  <si>
    <t>…</t>
  </si>
  <si>
    <t>-1080879174</t>
  </si>
  <si>
    <t>"zřízení, provoz a likvidace zařízení staveniště" 1</t>
  </si>
  <si>
    <t>3</t>
  </si>
  <si>
    <t>034403000</t>
  </si>
  <si>
    <t>Dopravní značení dočasné</t>
  </si>
  <si>
    <t>916340216</t>
  </si>
  <si>
    <t>4</t>
  </si>
  <si>
    <t>040001000</t>
  </si>
  <si>
    <t>Inženýrská činnost</t>
  </si>
  <si>
    <t>-1312181223</t>
  </si>
  <si>
    <t>041103000</t>
  </si>
  <si>
    <t>hod</t>
  </si>
  <si>
    <t>-1134384227</t>
  </si>
  <si>
    <t>6</t>
  </si>
  <si>
    <t>042503000</t>
  </si>
  <si>
    <t>Zajištění požadavků BOZP a PBŘ na staveništi</t>
  </si>
  <si>
    <t>-239229905</t>
  </si>
  <si>
    <t>7</t>
  </si>
  <si>
    <t>045203000</t>
  </si>
  <si>
    <t>Kompletační činnost</t>
  </si>
  <si>
    <t>241854473</t>
  </si>
  <si>
    <t>8</t>
  </si>
  <si>
    <t>053103000</t>
  </si>
  <si>
    <t>Zábory veřejných ploch</t>
  </si>
  <si>
    <t>2100714779</t>
  </si>
  <si>
    <t>9</t>
  </si>
  <si>
    <t>065002000</t>
  </si>
  <si>
    <t>Mimostaveništní doprava materiálů</t>
  </si>
  <si>
    <t>896589308</t>
  </si>
  <si>
    <t>070001000</t>
  </si>
  <si>
    <t>Provozní vlivy</t>
  </si>
  <si>
    <t>1368112852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</si>
  <si>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</si>
  <si>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</si>
  <si>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</si>
  <si>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</si>
  <si>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</si>
  <si>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</si>
  <si>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</si>
  <si>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</si>
  <si>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</si>
  <si>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</si>
  <si>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773 - Opravy sloupů a nadpraží</t>
  </si>
  <si>
    <t xml:space="preserve">    783 - Dokončovací práce - nátěry</t>
  </si>
  <si>
    <t xml:space="preserve">    784 - Dokončovací práce - malby a tapety</t>
  </si>
  <si>
    <t>132132201</t>
  </si>
  <si>
    <t xml:space="preserve">Hloubení rýh ručně šířky do 2 m v soudržné hornině tř. 1 a 2 </t>
  </si>
  <si>
    <t>m3</t>
  </si>
  <si>
    <t>-38418915</t>
  </si>
  <si>
    <t>151101301</t>
  </si>
  <si>
    <t>Zřízení rozepření stěn při pažení příložném hl do 4 m</t>
  </si>
  <si>
    <t>-147839260</t>
  </si>
  <si>
    <t>151101311</t>
  </si>
  <si>
    <t>Odstranění rozepření stěn při pažení příložném hl do 4 m</t>
  </si>
  <si>
    <t>209437390</t>
  </si>
  <si>
    <t>162201201</t>
  </si>
  <si>
    <t>Vodorovné přemístění do 10 m nošením výkopku z horniny tř. 1 až 4</t>
  </si>
  <si>
    <t>-2074369666</t>
  </si>
  <si>
    <t>Součet</t>
  </si>
  <si>
    <t>167101101</t>
  </si>
  <si>
    <t>Nakládání výkopku z hornin tř. 1 až 4 do 100 m3</t>
  </si>
  <si>
    <t>-1273511447</t>
  </si>
  <si>
    <t>175101201</t>
  </si>
  <si>
    <t>Obsypání objektu sypaninou bez prohození, uloženou do 3 m</t>
  </si>
  <si>
    <t>-535478121</t>
  </si>
  <si>
    <t>"hutněný zásyp"</t>
  </si>
  <si>
    <t>181301101</t>
  </si>
  <si>
    <t>Rozprostření ornice tl vrstvy do 100 mm pl do 500 m2 v rovině nebo ve svahu do 1:5</t>
  </si>
  <si>
    <t>m2</t>
  </si>
  <si>
    <t>1292649443</t>
  </si>
  <si>
    <t>181411131</t>
  </si>
  <si>
    <t>Založení parkového trávníku výsevem plochy do 1000 m2 v rovině a ve svahu do 1:5</t>
  </si>
  <si>
    <t>-412922542</t>
  </si>
  <si>
    <t>M</t>
  </si>
  <si>
    <t>005724100</t>
  </si>
  <si>
    <t>osivo směs travní parková</t>
  </si>
  <si>
    <t>kg</t>
  </si>
  <si>
    <t>-1212087155</t>
  </si>
  <si>
    <t>181951101</t>
  </si>
  <si>
    <t>Úprava pláně v hornině tř. 1 až 4 bez zhutnění</t>
  </si>
  <si>
    <t>-548667800</t>
  </si>
  <si>
    <t>11</t>
  </si>
  <si>
    <t>221221116</t>
  </si>
  <si>
    <t>Vrty přenosnými kladivy D do 56 mm úklon do 90° hl do 10 m hor. VI v omezeném prostoru</t>
  </si>
  <si>
    <t>m</t>
  </si>
  <si>
    <t>1583982815</t>
  </si>
  <si>
    <t>"vrty do kamenného zdiva"</t>
  </si>
  <si>
    <t>"M1-6" 6*4*0,5</t>
  </si>
  <si>
    <t>"M7-12" 6*4*0,4</t>
  </si>
  <si>
    <t>"kotvení převázky"</t>
  </si>
  <si>
    <t>48*0,554+57*0,402</t>
  </si>
  <si>
    <t>12</t>
  </si>
  <si>
    <t>224311114</t>
  </si>
  <si>
    <t>Vrty maloprofilové D do 156 mm úklon do 45° hl do 25 m hor. III a IV</t>
  </si>
  <si>
    <t>-161001878</t>
  </si>
  <si>
    <t>13</t>
  </si>
  <si>
    <t>224311116</t>
  </si>
  <si>
    <t>Vrty maloprofilové D do 156 mm úklon do 45° hl do 25 m hor. V a VI</t>
  </si>
  <si>
    <t>209856798</t>
  </si>
  <si>
    <t>14</t>
  </si>
  <si>
    <t>273362522</t>
  </si>
  <si>
    <t>Svařovaný nosný spoj výztuže podélný jeden svár dl 100 mm D prutů do 32 mm</t>
  </si>
  <si>
    <t>kus</t>
  </si>
  <si>
    <t>461839768</t>
  </si>
  <si>
    <t>"trny R20 pro kotvení mikropilot do zdiva"</t>
  </si>
  <si>
    <t>274313511</t>
  </si>
  <si>
    <t>Základové pásy z betonu tř. C 12/15</t>
  </si>
  <si>
    <t>-63702995</t>
  </si>
  <si>
    <t>"podkladní beton"</t>
  </si>
  <si>
    <t>16</t>
  </si>
  <si>
    <t>274321411</t>
  </si>
  <si>
    <t>Základové pasy ze ŽB tř. C 20/25</t>
  </si>
  <si>
    <t>908959247</t>
  </si>
  <si>
    <t>"ŽB převázky"</t>
  </si>
  <si>
    <t>17</t>
  </si>
  <si>
    <t>2743225R1</t>
  </si>
  <si>
    <t>Čerpání betonu, přistavení čerpadla - zvýšená dopravní vzdálenost</t>
  </si>
  <si>
    <t>-640200824</t>
  </si>
  <si>
    <t>18</t>
  </si>
  <si>
    <t>274351215</t>
  </si>
  <si>
    <t>Zřízení bednění stěn základových pasů</t>
  </si>
  <si>
    <t>502270312</t>
  </si>
  <si>
    <t>19</t>
  </si>
  <si>
    <t>274351216</t>
  </si>
  <si>
    <t>Odstranění bednění stěn základových pasů</t>
  </si>
  <si>
    <t>2066481902</t>
  </si>
  <si>
    <t>20</t>
  </si>
  <si>
    <t>274361821</t>
  </si>
  <si>
    <t>t</t>
  </si>
  <si>
    <t>531880110</t>
  </si>
  <si>
    <t>281601111</t>
  </si>
  <si>
    <t>Injektování vrtů nízkotlaké vzestupné s jednoduchým obturátorem tlakem do 0,6 MPa</t>
  </si>
  <si>
    <t>1833768334</t>
  </si>
  <si>
    <t>22</t>
  </si>
  <si>
    <t>585221530</t>
  </si>
  <si>
    <t>cement struskoportlandský CEM II/B-M 32.5 R bal.</t>
  </si>
  <si>
    <t>1733253338</t>
  </si>
  <si>
    <t>23</t>
  </si>
  <si>
    <t>282602113</t>
  </si>
  <si>
    <t>Injektování povrchové vysokotlaké s dvojitým obturátorem mikropilot a kotev tlakem do 4,5 MPa</t>
  </si>
  <si>
    <t>-2046108451</t>
  </si>
  <si>
    <t>24</t>
  </si>
  <si>
    <t>-278623795</t>
  </si>
  <si>
    <t>25</t>
  </si>
  <si>
    <t>2831111 R</t>
  </si>
  <si>
    <t xml:space="preserve">Transport vrtné techniky </t>
  </si>
  <si>
    <t>km</t>
  </si>
  <si>
    <t>-1620790180</t>
  </si>
  <si>
    <t>26</t>
  </si>
  <si>
    <t>283111112</t>
  </si>
  <si>
    <t>Trubkové mikropiloty svislé část hladká D 105 mm</t>
  </si>
  <si>
    <t>-366660394</t>
  </si>
  <si>
    <t>27</t>
  </si>
  <si>
    <t>140110660</t>
  </si>
  <si>
    <t>trubka ocelová bezešvá hladká jakost 11 353, 89 x 10 mm</t>
  </si>
  <si>
    <t>-1868084125</t>
  </si>
  <si>
    <t>28</t>
  </si>
  <si>
    <t>283111122</t>
  </si>
  <si>
    <t>Trubkové mikropiloty svislé část manžetová D 105 mm</t>
  </si>
  <si>
    <t>-2135702903</t>
  </si>
  <si>
    <t>29</t>
  </si>
  <si>
    <t>-1116141852</t>
  </si>
  <si>
    <t>30</t>
  </si>
  <si>
    <t>283131112</t>
  </si>
  <si>
    <t>Hlavy mikropilot namáhaných tlakem i tahem D do 105 mm</t>
  </si>
  <si>
    <t>405805179</t>
  </si>
  <si>
    <t>31</t>
  </si>
  <si>
    <t>136112280</t>
  </si>
  <si>
    <t>plech tlustý hladký jakost S 235 JR, 10x1000x2000 mm</t>
  </si>
  <si>
    <t>-1193898402</t>
  </si>
  <si>
    <t>32</t>
  </si>
  <si>
    <t>342952112</t>
  </si>
  <si>
    <t>Stěny dřevěné dělicí z prken tl 25 mm</t>
  </si>
  <si>
    <t>546093494</t>
  </si>
  <si>
    <t>373157559</t>
  </si>
  <si>
    <t>83542416</t>
  </si>
  <si>
    <t>612325123</t>
  </si>
  <si>
    <t>Vápenocementová štuková omítka rýh ve stěnách šířky přes 300 mm</t>
  </si>
  <si>
    <t>1955214951</t>
  </si>
  <si>
    <t>612325423</t>
  </si>
  <si>
    <t>Oprava vnitřní vápenocementové štukové omítky stěn v rozsahu plochy do 50%</t>
  </si>
  <si>
    <t>1628624087</t>
  </si>
  <si>
    <t>622325317</t>
  </si>
  <si>
    <t>Oprava vnější vápenocementové štukové omítky složitosti 2 v rozsahu do 65%</t>
  </si>
  <si>
    <t>980879802</t>
  </si>
  <si>
    <t>637211122</t>
  </si>
  <si>
    <t>Okapový chodník z betonových dlaždic tl 60 mm kladených do písku se zalitím spár MC</t>
  </si>
  <si>
    <t>158118608</t>
  </si>
  <si>
    <t>941111111</t>
  </si>
  <si>
    <t>-795069881</t>
  </si>
  <si>
    <t>941111211</t>
  </si>
  <si>
    <t>-844906505</t>
  </si>
  <si>
    <t>941111811</t>
  </si>
  <si>
    <t>Demontáž lešení řadového trubkového lehkého s podlahami zatížení do 200 kg/m2 š do 0,9 m v do 10 m</t>
  </si>
  <si>
    <t>-1443703202</t>
  </si>
  <si>
    <t>949101111</t>
  </si>
  <si>
    <t>Lešení pomocné pro objekty pozemních staveb s lešeňovou podlahou v do 1,9 m zatížení do 150 kg/m2</t>
  </si>
  <si>
    <t>-212635117</t>
  </si>
  <si>
    <t>952902131</t>
  </si>
  <si>
    <t>2106322048</t>
  </si>
  <si>
    <t>9539612R1</t>
  </si>
  <si>
    <t xml:space="preserve">Kotvení chemickou patronou do betonu, ŽB nebo kamene </t>
  </si>
  <si>
    <t>1893416766</t>
  </si>
  <si>
    <t>"kotvení MP"</t>
  </si>
  <si>
    <t>9539612R2</t>
  </si>
  <si>
    <t>Kotvy chemickou patronou do betonu, ŽB nebo kamene</t>
  </si>
  <si>
    <t>817244181</t>
  </si>
  <si>
    <t>963023612</t>
  </si>
  <si>
    <t>-584861937</t>
  </si>
  <si>
    <t>966068011</t>
  </si>
  <si>
    <t>Demontáž dřevěných stěn dělících</t>
  </si>
  <si>
    <t>1266314980</t>
  </si>
  <si>
    <t>985111111</t>
  </si>
  <si>
    <t>Otlučení omítek stěn</t>
  </si>
  <si>
    <t>-169506586</t>
  </si>
  <si>
    <t>985131111</t>
  </si>
  <si>
    <t>-3418703</t>
  </si>
  <si>
    <t>985131311</t>
  </si>
  <si>
    <t>Ruční dočištění ploch stěn, rubu kleneb a podlah ocelových kartáči</t>
  </si>
  <si>
    <t>-1709862951</t>
  </si>
  <si>
    <t>985131411</t>
  </si>
  <si>
    <t>Vysušení ploch stěn, rubu kleneb a podlah stlačeným vzduchem</t>
  </si>
  <si>
    <t>-2111776898</t>
  </si>
  <si>
    <t>985141213</t>
  </si>
  <si>
    <t>Vyčištění trhlin a dutin ve zdivu š do 50 mm hl do 500 mm</t>
  </si>
  <si>
    <t>-495936959</t>
  </si>
  <si>
    <t>985142113</t>
  </si>
  <si>
    <t>Vysekání spojovací hmoty ze spár zdiva hl do 40 mm dl přes 12 m/m2</t>
  </si>
  <si>
    <t>1791721424</t>
  </si>
  <si>
    <t>985211113</t>
  </si>
  <si>
    <t>Vyklínování cihel/kamenů ve zdivu se spárami dl přes 12 m/m2</t>
  </si>
  <si>
    <t>-633785512</t>
  </si>
  <si>
    <t>985231113</t>
  </si>
  <si>
    <t>Spárování zdiva aktivovanou maltou spára hl do 40 mm dl přes 12 m/m2</t>
  </si>
  <si>
    <t>-461073666</t>
  </si>
  <si>
    <t>985421133</t>
  </si>
  <si>
    <t>Injektáž trhlin š do 10 mm v cihelném zdivu tl do 600 mm aktivovanou cementovou maltou včetně vrtů</t>
  </si>
  <si>
    <t>-2063513885</t>
  </si>
  <si>
    <t>985441112</t>
  </si>
  <si>
    <t>Přídavná šroubovitá nerezová  výztuž 1 táhlo D 6 mm v drážce v cihelném zdivu hl do 70 mm</t>
  </si>
  <si>
    <t>1748291862</t>
  </si>
  <si>
    <t>985442112</t>
  </si>
  <si>
    <t>Přídavná šroubovitá nerezová  výztuž 1 kotva D 6 mm ve vrtu vyvrtaném příklepem</t>
  </si>
  <si>
    <t>-288735154</t>
  </si>
  <si>
    <t>997013501</t>
  </si>
  <si>
    <t>Odvoz suti a vybouraných hmot na skládku nebo meziskládku do 1 km se složením</t>
  </si>
  <si>
    <t>1552160202</t>
  </si>
  <si>
    <t>997013509</t>
  </si>
  <si>
    <t>1109008774</t>
  </si>
  <si>
    <t>997013831</t>
  </si>
  <si>
    <t>Poplatek za uložení stavebního směsného odpadu na skládce (skládkovné)</t>
  </si>
  <si>
    <t>-1659270239</t>
  </si>
  <si>
    <t>998004011</t>
  </si>
  <si>
    <t>Přesun hmot pro injektování, kotvy a mikropiloty</t>
  </si>
  <si>
    <t>-394237407</t>
  </si>
  <si>
    <t>7732009 R</t>
  </si>
  <si>
    <t>-40036047</t>
  </si>
  <si>
    <t>783000125</t>
  </si>
  <si>
    <t>Ochrana konstrukcí nebo prvků obalením fólií</t>
  </si>
  <si>
    <t>-672661423</t>
  </si>
  <si>
    <t>581248440</t>
  </si>
  <si>
    <t>fólie pro malířské potřeby zakrývací, PG 4021-20, 25µ,  4 x 5 m</t>
  </si>
  <si>
    <t>-1189136880</t>
  </si>
  <si>
    <t>784331003</t>
  </si>
  <si>
    <t>-986501720</t>
  </si>
  <si>
    <t>STATICKÉ ZAJIŠTĚNÍ KONSTRUKCÍ MALÉ SCÉNY V ÚSTÍ NAD ORLICÍ, parc. č. st. 167 a 318</t>
  </si>
  <si>
    <t>Ústí nad Orlicí , Havlíčkova 621, 562 01, Ústí nad Orlicí, kraj Pardubický</t>
  </si>
  <si>
    <t>Město Ústí nad Orlicí, Sychrova, 562 24, Ústí nad Orlicí</t>
  </si>
  <si>
    <t>CZ00279676</t>
  </si>
  <si>
    <t>02 - Statické zajištění objektu Malé scény</t>
  </si>
  <si>
    <t>:00279676</t>
  </si>
  <si>
    <t>D.07:(1,56+7,83)*1,5*1,5</t>
  </si>
  <si>
    <t>D.07:(1,56+7,83)*0,7*0,6</t>
  </si>
  <si>
    <t>D.07:(1,56+7,83)*1,5*1,5+1,63</t>
  </si>
  <si>
    <t>D.06:4,89</t>
  </si>
  <si>
    <t>D.06, D.07</t>
  </si>
  <si>
    <t>D.07:(1,56+7,83)*8</t>
  </si>
  <si>
    <t>D.06,D.07</t>
  </si>
  <si>
    <t>D.08,D.09</t>
  </si>
  <si>
    <t>D.07:(1,56+7,83)*0,6*0,1</t>
  </si>
  <si>
    <t>D.07:(1,56+7,83)*0,45*0,8*1,2</t>
  </si>
  <si>
    <t>D.07:(1,56+7,83)*0,8</t>
  </si>
  <si>
    <t>Výztuž základových pásů a kapes ve zdivu betonářskou ocelí 10 505 (R)</t>
  </si>
  <si>
    <t>D.08,D-09:332,22</t>
  </si>
  <si>
    <t>D.07:99*5/60</t>
  </si>
  <si>
    <t>(99)*(3,14*0,156*0,156/4)*1,2*1,9</t>
  </si>
  <si>
    <t>D.07:(99/0,5+9)*10/60</t>
  </si>
  <si>
    <t>D.07:((45)/0,5+9)*0,06*1,25*1,9</t>
  </si>
  <si>
    <t>D.01:120*4</t>
  </si>
  <si>
    <t>D.07:54</t>
  </si>
  <si>
    <t>D.07:45</t>
  </si>
  <si>
    <t>"utěsnění prostorů Malé scény"</t>
  </si>
  <si>
    <t>Zabednění schodišťových stupňů</t>
  </si>
  <si>
    <t>112101102R00</t>
  </si>
  <si>
    <t xml:space="preserve">Kácení stromů listnatých o průměru kmene 30-50 cm </t>
  </si>
  <si>
    <t>ks</t>
  </si>
  <si>
    <t>Vykácení 5ks bříz bělokorých</t>
  </si>
  <si>
    <t>PC 18-01</t>
  </si>
  <si>
    <t xml:space="preserve">    4 - Kácení a výsadba stromů stromů</t>
  </si>
  <si>
    <t>Osazení vzrostlých stromů v. cca 250 cm vč. dodávky stromů</t>
  </si>
  <si>
    <t>Náhrada za vykácené stromy</t>
  </si>
  <si>
    <t>D.02,D.03,D.04,D05,D.06:138</t>
  </si>
  <si>
    <t>D.02,D.03,D.04,D05,D.06:138*0,6</t>
  </si>
  <si>
    <t>Porušené části omítek</t>
  </si>
  <si>
    <t>"vnější fasáda "</t>
  </si>
  <si>
    <t>D.07:(1,56+7,83)*0,6</t>
  </si>
  <si>
    <t>(7+12+7)*6</t>
  </si>
  <si>
    <t>Montáž lešení řadového trubkového lehkého s podlahami zatížení do 200 kg/m2 š do 0,9 m v do 10 m, vnitřní i vnější</t>
  </si>
  <si>
    <t>Příplatek k lešení řadovému trubkovému lehkému s podlahami š 0,9 m v 10 m za první a ZKD den použití, 30 dní</t>
  </si>
  <si>
    <t>156*30</t>
  </si>
  <si>
    <t>5*4</t>
  </si>
  <si>
    <t>Čištění budov omytí podlah</t>
  </si>
  <si>
    <t>26*3+32</t>
  </si>
  <si>
    <t>"kotvení převázky a kapes"</t>
  </si>
  <si>
    <t>D.08,D.09:12+24</t>
  </si>
  <si>
    <t>D.08,D.09:12+78+14</t>
  </si>
  <si>
    <t>"kapsy pro kotvení mikropilot"</t>
  </si>
  <si>
    <t>D.08:3*0,8*1,2*0,45</t>
  </si>
  <si>
    <t>Vybourání kapes do zdi z CPp s očištěním</t>
  </si>
  <si>
    <t>"ŽB převázky, kapsy ve zdivu"</t>
  </si>
  <si>
    <t>Očištění ploch stěn, stropů a podlah ručně</t>
  </si>
  <si>
    <t>"převázka" (1.56*0,7+7.83*0,7)</t>
  </si>
  <si>
    <t>"trhliny" 138*0,6</t>
  </si>
  <si>
    <t>D.02,D.03,D.04,D05,D.06:138*1,25</t>
  </si>
  <si>
    <t>172,5*0,6</t>
  </si>
  <si>
    <t>D.02,D.03,D.04,D05,D.06:100</t>
  </si>
  <si>
    <t>60/0,3*0,5</t>
  </si>
  <si>
    <t>40/0,3*0,5</t>
  </si>
  <si>
    <t xml:space="preserve">"výkopek, vývrty mikropilot, omítky, malta, cihly" </t>
  </si>
  <si>
    <t>Příplatek k odvozu suti a vybouraných hmot na skládku ZKD 1 km přes 1 km - 10km</t>
  </si>
  <si>
    <t>D.02:6</t>
  </si>
  <si>
    <t>Opravy trlin v podlaze 1.PP zalitím epoxydovou směsí s proříznutím a vyčištěním trhliny</t>
  </si>
  <si>
    <t>Dvojnásobné barevné protiplísňové malby v místnostech výšky do 8,00 m</t>
  </si>
  <si>
    <t>Autorský dozor, cestovné pro AD</t>
  </si>
  <si>
    <t>"dočasné ohrazení staveniště, mobilní buňky, plechové sklady,atd."</t>
  </si>
  <si>
    <t>Poznámky:
Před nástupem zhotovitele musí být určeno místo pro vytvoření staveniště a nápojné body elektřiny a vody.
Před zahájením stavebních prací je nutné vytyčit veškeré stávající sítě v prostoru staveniště a případné další konstrukce zasahující do stavby nebo stavebních prvků.
V průběhu bouracích prací musí být učiněna opatření ke snížení prašnosti a ochrany ovzduší (např. průběžné kropení, zakrývání, očista automobilů opouštějících staveniště, kontrola příjezdových komunikací a jejich případná očista...).
Při převážení sypkého materiálu je třeba zamezit úniku materiálu za jízdy.
Čísla položek ve výkazu výměr a v rozpočtu nemusí být vždy plně v souladu s prováděnými pracemi jelikož se jedná o velmi náročnou konstrukci, která vyžaduje speciální pracovní postupy a činnosti, jež nejsou plně podchyceny v položkách rozpočtových programů ÚRS, KROS, apod.
Sazba DPH je platná k datu vydání rozpočtvých nákladů.</t>
  </si>
  <si>
    <t>011-----2017</t>
  </si>
  <si>
    <t>SOUHRNNÝ LIST STAVBY -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</si>
</sst>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9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80008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5" fillId="0" borderId="0" xfId="0" applyFont="1" applyAlignment="1">
      <alignment horizontal="left" vertical="center"/>
    </xf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8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5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9" fillId="0" borderId="25" xfId="0" applyFont="1" applyBorder="1" applyAlignment="1" applyProtection="1">
      <alignment horizontal="center" vertical="center"/>
      <protection locked="0"/>
    </xf>
    <xf numFmtId="49" fontId="39" fillId="0" borderId="25" xfId="0" applyNumberFormat="1" applyFont="1" applyBorder="1" applyAlignment="1" applyProtection="1">
      <alignment horizontal="left" vertical="center" wrapText="1"/>
      <protection locked="0"/>
    </xf>
    <xf numFmtId="0" fontId="39" fillId="0" borderId="25" xfId="0" applyFont="1" applyBorder="1" applyAlignment="1" applyProtection="1">
      <alignment horizontal="center" vertical="center" wrapText="1"/>
      <protection locked="0"/>
    </xf>
    <xf numFmtId="167" fontId="39" fillId="0" borderId="25" xfId="0" applyNumberFormat="1" applyFont="1" applyBorder="1" applyAlignment="1" applyProtection="1">
      <alignment vertical="center"/>
      <protection locked="0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/>
    <xf numFmtId="0" fontId="9" fillId="0" borderId="0" xfId="0" applyFont="1" applyBorder="1" applyAlignment="1">
      <alignment vertical="center"/>
    </xf>
    <xf numFmtId="14" fontId="2" fillId="0" borderId="0" xfId="0" applyNumberFormat="1" applyFont="1" applyBorder="1" applyAlignment="1">
      <alignment horizontal="left" vertical="center"/>
    </xf>
    <xf numFmtId="0" fontId="41" fillId="0" borderId="0" xfId="0" applyNumberFormat="1" applyFont="1" applyBorder="1" applyAlignment="1">
      <alignment horizontal="left" vertical="center"/>
    </xf>
    <xf numFmtId="0" fontId="41" fillId="0" borderId="0" xfId="0" applyFont="1" applyBorder="1" applyAlignment="1">
      <alignment horizontal="left" vertical="center"/>
    </xf>
    <xf numFmtId="14" fontId="0" fillId="0" borderId="0" xfId="0" applyNumberFormat="1" applyFont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/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17" fontId="41" fillId="0" borderId="0" xfId="0" applyNumberFormat="1" applyFont="1" applyBorder="1" applyAlignment="1">
      <alignment horizontal="left" vertical="center"/>
    </xf>
    <xf numFmtId="0" fontId="0" fillId="0" borderId="0" xfId="0" applyNumberFormat="1" applyBorder="1"/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" fillId="0" borderId="0" xfId="0" applyFont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4" fontId="25" fillId="5" borderId="0" xfId="0" applyNumberFormat="1" applyFont="1" applyFill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2" fillId="0" borderId="0" xfId="0" applyNumberFormat="1" applyFont="1" applyBorder="1" applyAlignment="1">
      <alignment vertical="center"/>
    </xf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34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7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14" fillId="2" borderId="0" xfId="1" applyFont="1" applyFill="1" applyAlignment="1" applyProtection="1">
      <alignment horizontal="center" vertical="center"/>
    </xf>
    <xf numFmtId="4" fontId="25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41" fillId="0" borderId="0" xfId="0" applyFont="1" applyBorder="1" applyAlignment="1">
      <alignment horizontal="left" vertical="center"/>
    </xf>
    <xf numFmtId="0" fontId="42" fillId="0" borderId="12" xfId="0" applyFont="1" applyBorder="1" applyAlignment="1">
      <alignment horizontal="left" vertical="center" wrapText="1"/>
    </xf>
    <xf numFmtId="0" fontId="42" fillId="0" borderId="0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39" fillId="0" borderId="25" xfId="0" applyFont="1" applyBorder="1" applyAlignment="1" applyProtection="1">
      <alignment horizontal="left" vertical="center" wrapText="1"/>
      <protection locked="0"/>
    </xf>
    <xf numFmtId="4" fontId="39" fillId="0" borderId="25" xfId="0" applyNumberFormat="1" applyFont="1" applyBorder="1" applyAlignment="1" applyProtection="1">
      <alignment vertical="center"/>
      <protection locked="0"/>
    </xf>
    <xf numFmtId="0" fontId="37" fillId="0" borderId="0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0" fillId="0" borderId="23" xfId="0" applyBorder="1" applyAlignment="1">
      <alignment vertical="center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4" xfId="0" applyFont="1" applyBorder="1" applyAlignment="1" applyProtection="1">
      <alignment horizontal="left" vertical="center" wrapText="1"/>
      <protection locked="0"/>
    </xf>
    <xf numFmtId="0" fontId="43" fillId="0" borderId="12" xfId="0" applyFont="1" applyBorder="1" applyAlignment="1">
      <alignment horizontal="left" vertical="center" wrapText="1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13"/>
  <sheetViews>
    <sheetView showGridLines="0" workbookViewId="0">
      <pane ySplit="1" topLeftCell="A2" activePane="bottomLeft" state="frozen"/>
      <selection pane="bottomLeft" activeCell="C5" sqref="C5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45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" customHeight="1">
      <c r="C2" s="195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R2" s="219" t="s">
        <v>8</v>
      </c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S2" s="20" t="s">
        <v>9</v>
      </c>
      <c r="BT2" s="20" t="s">
        <v>10</v>
      </c>
    </row>
    <row r="3" spans="1:73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" customHeight="1">
      <c r="B4" s="24"/>
      <c r="C4" s="197" t="s">
        <v>479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  <c r="AK4" s="198"/>
      <c r="AL4" s="198"/>
      <c r="AM4" s="198"/>
      <c r="AN4" s="198"/>
      <c r="AO4" s="198"/>
      <c r="AP4" s="198"/>
      <c r="AQ4" s="25"/>
      <c r="AS4" s="26" t="s">
        <v>12</v>
      </c>
      <c r="BS4" s="20" t="s">
        <v>13</v>
      </c>
    </row>
    <row r="5" spans="1:73" ht="14.4" customHeight="1">
      <c r="B5" s="24"/>
      <c r="C5" s="27"/>
      <c r="D5" s="28" t="s">
        <v>14</v>
      </c>
      <c r="E5" s="27"/>
      <c r="F5" s="27"/>
      <c r="G5" s="27"/>
      <c r="H5" s="27"/>
      <c r="I5" s="27"/>
      <c r="J5" s="27"/>
      <c r="K5" s="199" t="s">
        <v>478</v>
      </c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27"/>
      <c r="AQ5" s="25"/>
      <c r="BS5" s="20" t="s">
        <v>9</v>
      </c>
    </row>
    <row r="6" spans="1:73" ht="36.9" customHeight="1">
      <c r="B6" s="24"/>
      <c r="C6" s="27"/>
      <c r="D6" s="30" t="s">
        <v>15</v>
      </c>
      <c r="E6" s="27"/>
      <c r="F6" s="27"/>
      <c r="G6" s="27"/>
      <c r="H6" s="27"/>
      <c r="I6" s="27"/>
      <c r="J6" s="27"/>
      <c r="K6" s="201" t="s">
        <v>407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27"/>
      <c r="AQ6" s="25"/>
      <c r="BS6" s="20" t="s">
        <v>16</v>
      </c>
    </row>
    <row r="7" spans="1:73" ht="14.4" customHeight="1">
      <c r="B7" s="24"/>
      <c r="C7" s="27"/>
      <c r="D7" s="31" t="s">
        <v>17</v>
      </c>
      <c r="E7" s="27"/>
      <c r="F7" s="27"/>
      <c r="G7" s="27"/>
      <c r="H7" s="27"/>
      <c r="I7" s="27"/>
      <c r="J7" s="27"/>
      <c r="K7" s="29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18</v>
      </c>
      <c r="AL7" s="27"/>
      <c r="AM7" s="27"/>
      <c r="AN7" s="29" t="s">
        <v>5</v>
      </c>
      <c r="AO7" s="27"/>
      <c r="AP7" s="27"/>
      <c r="AQ7" s="25"/>
      <c r="BS7" s="20" t="s">
        <v>19</v>
      </c>
    </row>
    <row r="8" spans="1:73" ht="14.4" customHeight="1">
      <c r="B8" s="24"/>
      <c r="C8" s="27"/>
      <c r="D8" s="31" t="s">
        <v>20</v>
      </c>
      <c r="E8" s="27"/>
      <c r="F8" s="27"/>
      <c r="G8" s="27"/>
      <c r="H8" s="27"/>
      <c r="I8" s="27"/>
      <c r="J8" s="27"/>
      <c r="K8" s="188" t="s">
        <v>408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21</v>
      </c>
      <c r="AL8" s="27"/>
      <c r="AM8" s="27"/>
      <c r="AN8" s="186">
        <v>42766</v>
      </c>
      <c r="AO8" s="27"/>
      <c r="AP8" s="27"/>
      <c r="AQ8" s="25"/>
      <c r="BS8" s="20" t="s">
        <v>22</v>
      </c>
    </row>
    <row r="9" spans="1:73" ht="14.4" customHeight="1">
      <c r="B9" s="24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5"/>
      <c r="BS9" s="20" t="s">
        <v>23</v>
      </c>
    </row>
    <row r="10" spans="1:73" ht="14.4" customHeight="1">
      <c r="B10" s="24"/>
      <c r="C10" s="27"/>
      <c r="D10" s="31" t="s">
        <v>24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25</v>
      </c>
      <c r="AL10" s="27"/>
      <c r="AM10" s="27"/>
      <c r="AN10" s="187" t="s">
        <v>412</v>
      </c>
      <c r="AO10" s="27"/>
      <c r="AP10" s="27"/>
      <c r="AQ10" s="25"/>
      <c r="BS10" s="20" t="s">
        <v>16</v>
      </c>
    </row>
    <row r="11" spans="1:73" ht="18.45" customHeight="1">
      <c r="B11" s="24"/>
      <c r="C11" s="27"/>
      <c r="D11" s="27"/>
      <c r="E11" s="188" t="s">
        <v>409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26</v>
      </c>
      <c r="AL11" s="27"/>
      <c r="AM11" s="27"/>
      <c r="AN11" s="29" t="s">
        <v>410</v>
      </c>
      <c r="AO11" s="27"/>
      <c r="AP11" s="27"/>
      <c r="AQ11" s="25"/>
      <c r="BS11" s="20" t="s">
        <v>16</v>
      </c>
    </row>
    <row r="12" spans="1:73" ht="6.9" customHeight="1">
      <c r="B12" s="24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5"/>
      <c r="BS12" s="20" t="s">
        <v>16</v>
      </c>
    </row>
    <row r="13" spans="1:73" ht="14.4" customHeight="1">
      <c r="B13" s="24"/>
      <c r="C13" s="27"/>
      <c r="D13" s="31" t="s">
        <v>27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25</v>
      </c>
      <c r="AL13" s="27"/>
      <c r="AM13" s="27"/>
      <c r="AN13" s="29" t="s">
        <v>5</v>
      </c>
      <c r="AO13" s="27"/>
      <c r="AP13" s="27"/>
      <c r="AQ13" s="25"/>
      <c r="BS13" s="20" t="s">
        <v>16</v>
      </c>
    </row>
    <row r="14" spans="1:73" ht="13.2">
      <c r="B14" s="24"/>
      <c r="C14" s="27"/>
      <c r="D14" s="27"/>
      <c r="E14" s="29" t="s">
        <v>28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1" t="s">
        <v>26</v>
      </c>
      <c r="AL14" s="27"/>
      <c r="AM14" s="27"/>
      <c r="AN14" s="29" t="s">
        <v>5</v>
      </c>
      <c r="AO14" s="27"/>
      <c r="AP14" s="27"/>
      <c r="AQ14" s="25"/>
      <c r="BS14" s="20" t="s">
        <v>16</v>
      </c>
    </row>
    <row r="15" spans="1:73" ht="6.9" customHeight="1">
      <c r="B15" s="24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5"/>
      <c r="BS15" s="20" t="s">
        <v>6</v>
      </c>
    </row>
    <row r="16" spans="1:73" ht="14.4" customHeight="1">
      <c r="B16" s="24"/>
      <c r="C16" s="27"/>
      <c r="D16" s="31" t="s">
        <v>29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25</v>
      </c>
      <c r="AL16" s="27"/>
      <c r="AM16" s="27"/>
      <c r="AN16" s="29" t="s">
        <v>30</v>
      </c>
      <c r="AO16" s="27"/>
      <c r="AP16" s="27"/>
      <c r="AQ16" s="25"/>
      <c r="BS16" s="20" t="s">
        <v>6</v>
      </c>
    </row>
    <row r="17" spans="2:71" ht="18.45" customHeight="1">
      <c r="B17" s="24"/>
      <c r="C17" s="27"/>
      <c r="D17" s="27"/>
      <c r="E17" s="29" t="s">
        <v>31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26</v>
      </c>
      <c r="AL17" s="27"/>
      <c r="AM17" s="27"/>
      <c r="AN17" s="29" t="s">
        <v>32</v>
      </c>
      <c r="AO17" s="27"/>
      <c r="AP17" s="27"/>
      <c r="AQ17" s="25"/>
      <c r="BS17" s="20" t="s">
        <v>33</v>
      </c>
    </row>
    <row r="18" spans="2:71" ht="6.9" customHeight="1">
      <c r="B18" s="24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5"/>
      <c r="BS18" s="20" t="s">
        <v>9</v>
      </c>
    </row>
    <row r="19" spans="2:71" ht="14.4" customHeight="1">
      <c r="B19" s="24"/>
      <c r="C19" s="27"/>
      <c r="D19" s="31" t="s">
        <v>34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25</v>
      </c>
      <c r="AL19" s="27"/>
      <c r="AM19" s="27"/>
      <c r="AN19" s="29" t="s">
        <v>5</v>
      </c>
      <c r="AO19" s="27"/>
      <c r="AP19" s="27"/>
      <c r="AQ19" s="25"/>
      <c r="BS19" s="20" t="s">
        <v>9</v>
      </c>
    </row>
    <row r="20" spans="2:71" ht="18.45" customHeight="1">
      <c r="B20" s="24"/>
      <c r="C20" s="27"/>
      <c r="D20" s="27"/>
      <c r="E20" s="29" t="s">
        <v>28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26</v>
      </c>
      <c r="AL20" s="27"/>
      <c r="AM20" s="27"/>
      <c r="AN20" s="29" t="s">
        <v>5</v>
      </c>
      <c r="AO20" s="27"/>
      <c r="AP20" s="27"/>
      <c r="AQ20" s="25"/>
    </row>
    <row r="21" spans="2:71" ht="6.9" customHeight="1">
      <c r="B21" s="24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5"/>
    </row>
    <row r="22" spans="2:71" ht="13.2">
      <c r="B22" s="24"/>
      <c r="C22" s="27"/>
      <c r="D22" s="31" t="s">
        <v>35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5"/>
    </row>
    <row r="23" spans="2:71" ht="22.5" customHeight="1">
      <c r="B23" s="24"/>
      <c r="C23" s="27"/>
      <c r="D23" s="27"/>
      <c r="E23" s="203" t="s">
        <v>5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O23" s="27"/>
      <c r="AP23" s="27"/>
      <c r="AQ23" s="25"/>
    </row>
    <row r="24" spans="2:71" ht="6.9" customHeight="1">
      <c r="B24" s="24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5"/>
    </row>
    <row r="25" spans="2:71" ht="6.9" customHeight="1">
      <c r="B25" s="24"/>
      <c r="C25" s="2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7"/>
      <c r="AQ25" s="25"/>
    </row>
    <row r="26" spans="2:71" ht="14.4" customHeight="1">
      <c r="B26" s="24"/>
      <c r="C26" s="27"/>
      <c r="D26" s="33" t="s">
        <v>36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27">
        <f>ROUND(AG91,2)</f>
        <v>0</v>
      </c>
      <c r="AL26" s="202"/>
      <c r="AM26" s="202"/>
      <c r="AN26" s="202"/>
      <c r="AO26" s="202"/>
      <c r="AP26" s="27"/>
      <c r="AQ26" s="25"/>
    </row>
    <row r="27" spans="2:71" ht="14.4" customHeight="1">
      <c r="B27" s="24"/>
      <c r="C27" s="27"/>
      <c r="D27" s="33" t="s">
        <v>37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27">
        <f>ROUND(AG95,2)</f>
        <v>0</v>
      </c>
      <c r="AL27" s="227"/>
      <c r="AM27" s="227"/>
      <c r="AN27" s="227"/>
      <c r="AO27" s="227"/>
      <c r="AP27" s="27"/>
      <c r="AQ27" s="25"/>
    </row>
    <row r="28" spans="2:71" s="1" customFormat="1" ht="6.9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</row>
    <row r="29" spans="2:71" s="1" customFormat="1" ht="25.95" customHeight="1">
      <c r="B29" s="34"/>
      <c r="C29" s="35"/>
      <c r="D29" s="37" t="s">
        <v>38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28">
        <f>ROUND(AK26+AK27,2)</f>
        <v>0</v>
      </c>
      <c r="AL29" s="229"/>
      <c r="AM29" s="229"/>
      <c r="AN29" s="229"/>
      <c r="AO29" s="229"/>
      <c r="AP29" s="35"/>
      <c r="AQ29" s="36"/>
    </row>
    <row r="30" spans="2:71" s="1" customFormat="1" ht="6.9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</row>
    <row r="31" spans="2:71" s="2" customFormat="1" ht="14.4" customHeight="1">
      <c r="B31" s="39"/>
      <c r="C31" s="40"/>
      <c r="D31" s="41" t="s">
        <v>39</v>
      </c>
      <c r="E31" s="40"/>
      <c r="F31" s="41" t="s">
        <v>40</v>
      </c>
      <c r="G31" s="40"/>
      <c r="H31" s="40"/>
      <c r="I31" s="40"/>
      <c r="J31" s="40"/>
      <c r="K31" s="40"/>
      <c r="L31" s="192">
        <v>0.21</v>
      </c>
      <c r="M31" s="193"/>
      <c r="N31" s="193"/>
      <c r="O31" s="193"/>
      <c r="P31" s="40"/>
      <c r="Q31" s="40"/>
      <c r="R31" s="40"/>
      <c r="S31" s="40"/>
      <c r="T31" s="43" t="s">
        <v>41</v>
      </c>
      <c r="U31" s="40"/>
      <c r="V31" s="40"/>
      <c r="W31" s="194">
        <f>ROUND(AZ91+SUM(CD96),2)</f>
        <v>0</v>
      </c>
      <c r="X31" s="193"/>
      <c r="Y31" s="193"/>
      <c r="Z31" s="193"/>
      <c r="AA31" s="193"/>
      <c r="AB31" s="193"/>
      <c r="AC31" s="193"/>
      <c r="AD31" s="193"/>
      <c r="AE31" s="193"/>
      <c r="AF31" s="40"/>
      <c r="AG31" s="40"/>
      <c r="AH31" s="40"/>
      <c r="AI31" s="40"/>
      <c r="AJ31" s="40"/>
      <c r="AK31" s="194">
        <f>ROUND(AV91+SUM(BY96),2)</f>
        <v>0</v>
      </c>
      <c r="AL31" s="193"/>
      <c r="AM31" s="193"/>
      <c r="AN31" s="193"/>
      <c r="AO31" s="193"/>
      <c r="AP31" s="40"/>
      <c r="AQ31" s="44"/>
    </row>
    <row r="32" spans="2:71" s="2" customFormat="1" ht="14.4" customHeight="1">
      <c r="B32" s="39"/>
      <c r="C32" s="40"/>
      <c r="D32" s="40"/>
      <c r="E32" s="40"/>
      <c r="F32" s="41" t="s">
        <v>42</v>
      </c>
      <c r="G32" s="40"/>
      <c r="H32" s="40"/>
      <c r="I32" s="40"/>
      <c r="J32" s="40"/>
      <c r="K32" s="40"/>
      <c r="L32" s="192">
        <v>0.15</v>
      </c>
      <c r="M32" s="193"/>
      <c r="N32" s="193"/>
      <c r="O32" s="193"/>
      <c r="P32" s="40"/>
      <c r="Q32" s="40"/>
      <c r="R32" s="40"/>
      <c r="S32" s="40"/>
      <c r="T32" s="43" t="s">
        <v>41</v>
      </c>
      <c r="U32" s="40"/>
      <c r="V32" s="40"/>
      <c r="W32" s="194">
        <f>ROUND(BA91+SUM(CE96),2)</f>
        <v>0</v>
      </c>
      <c r="X32" s="193"/>
      <c r="Y32" s="193"/>
      <c r="Z32" s="193"/>
      <c r="AA32" s="193"/>
      <c r="AB32" s="193"/>
      <c r="AC32" s="193"/>
      <c r="AD32" s="193"/>
      <c r="AE32" s="193"/>
      <c r="AF32" s="40"/>
      <c r="AG32" s="40"/>
      <c r="AH32" s="40"/>
      <c r="AI32" s="40"/>
      <c r="AJ32" s="40"/>
      <c r="AK32" s="194">
        <f>ROUND(AW91+SUM(BZ96),2)</f>
        <v>0</v>
      </c>
      <c r="AL32" s="193"/>
      <c r="AM32" s="193"/>
      <c r="AN32" s="193"/>
      <c r="AO32" s="193"/>
      <c r="AP32" s="40"/>
      <c r="AQ32" s="44"/>
    </row>
    <row r="33" spans="2:43" s="2" customFormat="1" ht="14.4" hidden="1" customHeight="1">
      <c r="B33" s="39"/>
      <c r="C33" s="40"/>
      <c r="D33" s="40"/>
      <c r="E33" s="40"/>
      <c r="F33" s="41" t="s">
        <v>43</v>
      </c>
      <c r="G33" s="40"/>
      <c r="H33" s="40"/>
      <c r="I33" s="40"/>
      <c r="J33" s="40"/>
      <c r="K33" s="40"/>
      <c r="L33" s="192">
        <v>0.21</v>
      </c>
      <c r="M33" s="193"/>
      <c r="N33" s="193"/>
      <c r="O33" s="193"/>
      <c r="P33" s="40"/>
      <c r="Q33" s="40"/>
      <c r="R33" s="40"/>
      <c r="S33" s="40"/>
      <c r="T33" s="43" t="s">
        <v>41</v>
      </c>
      <c r="U33" s="40"/>
      <c r="V33" s="40"/>
      <c r="W33" s="194">
        <f>ROUND(BB91+SUM(CF96),2)</f>
        <v>0</v>
      </c>
      <c r="X33" s="193"/>
      <c r="Y33" s="193"/>
      <c r="Z33" s="193"/>
      <c r="AA33" s="193"/>
      <c r="AB33" s="193"/>
      <c r="AC33" s="193"/>
      <c r="AD33" s="193"/>
      <c r="AE33" s="193"/>
      <c r="AF33" s="40"/>
      <c r="AG33" s="40"/>
      <c r="AH33" s="40"/>
      <c r="AI33" s="40"/>
      <c r="AJ33" s="40"/>
      <c r="AK33" s="194">
        <v>0</v>
      </c>
      <c r="AL33" s="193"/>
      <c r="AM33" s="193"/>
      <c r="AN33" s="193"/>
      <c r="AO33" s="193"/>
      <c r="AP33" s="40"/>
      <c r="AQ33" s="44"/>
    </row>
    <row r="34" spans="2:43" s="2" customFormat="1" ht="14.4" hidden="1" customHeight="1">
      <c r="B34" s="39"/>
      <c r="C34" s="40"/>
      <c r="D34" s="40"/>
      <c r="E34" s="40"/>
      <c r="F34" s="41" t="s">
        <v>44</v>
      </c>
      <c r="G34" s="40"/>
      <c r="H34" s="40"/>
      <c r="I34" s="40"/>
      <c r="J34" s="40"/>
      <c r="K34" s="40"/>
      <c r="L34" s="192">
        <v>0.15</v>
      </c>
      <c r="M34" s="193"/>
      <c r="N34" s="193"/>
      <c r="O34" s="193"/>
      <c r="P34" s="40"/>
      <c r="Q34" s="40"/>
      <c r="R34" s="40"/>
      <c r="S34" s="40"/>
      <c r="T34" s="43" t="s">
        <v>41</v>
      </c>
      <c r="U34" s="40"/>
      <c r="V34" s="40"/>
      <c r="W34" s="194">
        <f>ROUND(BC91+SUM(CG96),2)</f>
        <v>0</v>
      </c>
      <c r="X34" s="193"/>
      <c r="Y34" s="193"/>
      <c r="Z34" s="193"/>
      <c r="AA34" s="193"/>
      <c r="AB34" s="193"/>
      <c r="AC34" s="193"/>
      <c r="AD34" s="193"/>
      <c r="AE34" s="193"/>
      <c r="AF34" s="40"/>
      <c r="AG34" s="40"/>
      <c r="AH34" s="40"/>
      <c r="AI34" s="40"/>
      <c r="AJ34" s="40"/>
      <c r="AK34" s="194">
        <v>0</v>
      </c>
      <c r="AL34" s="193"/>
      <c r="AM34" s="193"/>
      <c r="AN34" s="193"/>
      <c r="AO34" s="193"/>
      <c r="AP34" s="40"/>
      <c r="AQ34" s="44"/>
    </row>
    <row r="35" spans="2:43" s="2" customFormat="1" ht="14.4" hidden="1" customHeight="1">
      <c r="B35" s="39"/>
      <c r="C35" s="40"/>
      <c r="D35" s="40"/>
      <c r="E35" s="40"/>
      <c r="F35" s="41" t="s">
        <v>45</v>
      </c>
      <c r="G35" s="40"/>
      <c r="H35" s="40"/>
      <c r="I35" s="40"/>
      <c r="J35" s="40"/>
      <c r="K35" s="40"/>
      <c r="L35" s="192">
        <v>0</v>
      </c>
      <c r="M35" s="193"/>
      <c r="N35" s="193"/>
      <c r="O35" s="193"/>
      <c r="P35" s="40"/>
      <c r="Q35" s="40"/>
      <c r="R35" s="40"/>
      <c r="S35" s="40"/>
      <c r="T35" s="43" t="s">
        <v>41</v>
      </c>
      <c r="U35" s="40"/>
      <c r="V35" s="40"/>
      <c r="W35" s="194">
        <f>ROUND(BD91+SUM(CH96),2)</f>
        <v>0</v>
      </c>
      <c r="X35" s="193"/>
      <c r="Y35" s="193"/>
      <c r="Z35" s="193"/>
      <c r="AA35" s="193"/>
      <c r="AB35" s="193"/>
      <c r="AC35" s="193"/>
      <c r="AD35" s="193"/>
      <c r="AE35" s="193"/>
      <c r="AF35" s="40"/>
      <c r="AG35" s="40"/>
      <c r="AH35" s="40"/>
      <c r="AI35" s="40"/>
      <c r="AJ35" s="40"/>
      <c r="AK35" s="194">
        <v>0</v>
      </c>
      <c r="AL35" s="193"/>
      <c r="AM35" s="193"/>
      <c r="AN35" s="193"/>
      <c r="AO35" s="193"/>
      <c r="AP35" s="40"/>
      <c r="AQ35" s="44"/>
    </row>
    <row r="36" spans="2:43" s="1" customFormat="1" ht="6.9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43" s="1" customFormat="1" ht="25.95" customHeight="1">
      <c r="B37" s="34"/>
      <c r="C37" s="45"/>
      <c r="D37" s="46" t="s">
        <v>46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47</v>
      </c>
      <c r="U37" s="47"/>
      <c r="V37" s="47"/>
      <c r="W37" s="47"/>
      <c r="X37" s="208" t="s">
        <v>48</v>
      </c>
      <c r="Y37" s="209"/>
      <c r="Z37" s="209"/>
      <c r="AA37" s="209"/>
      <c r="AB37" s="209"/>
      <c r="AC37" s="47"/>
      <c r="AD37" s="47"/>
      <c r="AE37" s="47"/>
      <c r="AF37" s="47"/>
      <c r="AG37" s="47"/>
      <c r="AH37" s="47"/>
      <c r="AI37" s="47"/>
      <c r="AJ37" s="47"/>
      <c r="AK37" s="210">
        <f>SUM(AK29:AK35)</f>
        <v>0</v>
      </c>
      <c r="AL37" s="209"/>
      <c r="AM37" s="209"/>
      <c r="AN37" s="209"/>
      <c r="AO37" s="211"/>
      <c r="AP37" s="45"/>
      <c r="AQ37" s="36"/>
    </row>
    <row r="38" spans="2:43" s="1" customFormat="1" ht="14.4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43">
      <c r="B39" s="24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5"/>
    </row>
    <row r="40" spans="2:43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5"/>
    </row>
    <row r="41" spans="2:43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5"/>
    </row>
    <row r="42" spans="2:43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5"/>
    </row>
    <row r="43" spans="2:43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5"/>
    </row>
    <row r="44" spans="2:43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5"/>
    </row>
    <row r="45" spans="2:43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5"/>
    </row>
    <row r="46" spans="2:43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5"/>
    </row>
    <row r="47" spans="2:43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5"/>
    </row>
    <row r="48" spans="2:43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5"/>
    </row>
    <row r="49" spans="2:43" s="1" customFormat="1" ht="14.4">
      <c r="B49" s="34"/>
      <c r="C49" s="35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50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>
      <c r="B50" s="24"/>
      <c r="C50" s="27"/>
      <c r="D50" s="52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3"/>
      <c r="AA50" s="27"/>
      <c r="AB50" s="27"/>
      <c r="AC50" s="52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3"/>
      <c r="AP50" s="27"/>
      <c r="AQ50" s="25"/>
    </row>
    <row r="51" spans="2:43">
      <c r="B51" s="24"/>
      <c r="C51" s="27"/>
      <c r="D51" s="52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3"/>
      <c r="AA51" s="27"/>
      <c r="AB51" s="27"/>
      <c r="AC51" s="52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3"/>
      <c r="AP51" s="27"/>
      <c r="AQ51" s="25"/>
    </row>
    <row r="52" spans="2:43">
      <c r="B52" s="24"/>
      <c r="C52" s="27"/>
      <c r="D52" s="52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3"/>
      <c r="AA52" s="27"/>
      <c r="AB52" s="27"/>
      <c r="AC52" s="52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3"/>
      <c r="AP52" s="27"/>
      <c r="AQ52" s="25"/>
    </row>
    <row r="53" spans="2:43">
      <c r="B53" s="24"/>
      <c r="C53" s="27"/>
      <c r="D53" s="52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3"/>
      <c r="AA53" s="27"/>
      <c r="AB53" s="27"/>
      <c r="AC53" s="52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3"/>
      <c r="AP53" s="27"/>
      <c r="AQ53" s="25"/>
    </row>
    <row r="54" spans="2:43">
      <c r="B54" s="24"/>
      <c r="C54" s="27"/>
      <c r="D54" s="52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3"/>
      <c r="AA54" s="27"/>
      <c r="AB54" s="27"/>
      <c r="AC54" s="52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3"/>
      <c r="AP54" s="27"/>
      <c r="AQ54" s="25"/>
    </row>
    <row r="55" spans="2:43">
      <c r="B55" s="24"/>
      <c r="C55" s="27"/>
      <c r="D55" s="52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3"/>
      <c r="AA55" s="27"/>
      <c r="AB55" s="27"/>
      <c r="AC55" s="52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3"/>
      <c r="AP55" s="27"/>
      <c r="AQ55" s="25"/>
    </row>
    <row r="56" spans="2:43">
      <c r="B56" s="24"/>
      <c r="C56" s="27"/>
      <c r="D56" s="52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3"/>
      <c r="AA56" s="27"/>
      <c r="AB56" s="27"/>
      <c r="AC56" s="52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3"/>
      <c r="AP56" s="27"/>
      <c r="AQ56" s="25"/>
    </row>
    <row r="57" spans="2:43">
      <c r="B57" s="24"/>
      <c r="C57" s="27"/>
      <c r="D57" s="52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3"/>
      <c r="AA57" s="27"/>
      <c r="AB57" s="27"/>
      <c r="AC57" s="52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3"/>
      <c r="AP57" s="27"/>
      <c r="AQ57" s="25"/>
    </row>
    <row r="58" spans="2:43" s="1" customFormat="1" ht="14.4">
      <c r="B58" s="34"/>
      <c r="C58" s="35"/>
      <c r="D58" s="54" t="s">
        <v>51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52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51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52</v>
      </c>
      <c r="AN58" s="55"/>
      <c r="AO58" s="57"/>
      <c r="AP58" s="35"/>
      <c r="AQ58" s="36"/>
    </row>
    <row r="59" spans="2:43">
      <c r="B59" s="24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5"/>
    </row>
    <row r="60" spans="2:43" s="1" customFormat="1" ht="14.4">
      <c r="B60" s="34"/>
      <c r="C60" s="35"/>
      <c r="D60" s="49" t="s">
        <v>53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54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>
      <c r="B61" s="24"/>
      <c r="C61" s="27"/>
      <c r="D61" s="52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3"/>
      <c r="AA61" s="27"/>
      <c r="AB61" s="27"/>
      <c r="AC61" s="52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3"/>
      <c r="AP61" s="27"/>
      <c r="AQ61" s="25"/>
    </row>
    <row r="62" spans="2:43">
      <c r="B62" s="24"/>
      <c r="C62" s="27"/>
      <c r="D62" s="52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3"/>
      <c r="AA62" s="27"/>
      <c r="AB62" s="27"/>
      <c r="AC62" s="52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3"/>
      <c r="AP62" s="27"/>
      <c r="AQ62" s="25"/>
    </row>
    <row r="63" spans="2:43">
      <c r="B63" s="24"/>
      <c r="C63" s="27"/>
      <c r="D63" s="52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3"/>
      <c r="AA63" s="27"/>
      <c r="AB63" s="27"/>
      <c r="AC63" s="52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3"/>
      <c r="AP63" s="27"/>
      <c r="AQ63" s="25"/>
    </row>
    <row r="64" spans="2:43">
      <c r="B64" s="24"/>
      <c r="C64" s="27"/>
      <c r="D64" s="52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3"/>
      <c r="AA64" s="27"/>
      <c r="AB64" s="27"/>
      <c r="AC64" s="52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3"/>
      <c r="AP64" s="27"/>
      <c r="AQ64" s="25"/>
    </row>
    <row r="65" spans="2:43">
      <c r="B65" s="24"/>
      <c r="C65" s="27"/>
      <c r="D65" s="52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3"/>
      <c r="AA65" s="27"/>
      <c r="AB65" s="27"/>
      <c r="AC65" s="52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3"/>
      <c r="AP65" s="27"/>
      <c r="AQ65" s="25"/>
    </row>
    <row r="66" spans="2:43">
      <c r="B66" s="24"/>
      <c r="C66" s="27"/>
      <c r="D66" s="52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3"/>
      <c r="AA66" s="27"/>
      <c r="AB66" s="27"/>
      <c r="AC66" s="52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3"/>
      <c r="AP66" s="27"/>
      <c r="AQ66" s="25"/>
    </row>
    <row r="67" spans="2:43">
      <c r="B67" s="24"/>
      <c r="C67" s="27"/>
      <c r="D67" s="52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3"/>
      <c r="AA67" s="27"/>
      <c r="AB67" s="27"/>
      <c r="AC67" s="52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3"/>
      <c r="AP67" s="27"/>
      <c r="AQ67" s="25"/>
    </row>
    <row r="68" spans="2:43">
      <c r="B68" s="24"/>
      <c r="C68" s="27"/>
      <c r="D68" s="52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3"/>
      <c r="AA68" s="27"/>
      <c r="AB68" s="27"/>
      <c r="AC68" s="52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3"/>
      <c r="AP68" s="27"/>
      <c r="AQ68" s="25"/>
    </row>
    <row r="69" spans="2:43" s="1" customFormat="1" ht="14.4">
      <c r="B69" s="34"/>
      <c r="C69" s="35"/>
      <c r="D69" s="54" t="s">
        <v>51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52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51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52</v>
      </c>
      <c r="AN69" s="55"/>
      <c r="AO69" s="57"/>
      <c r="AP69" s="35"/>
      <c r="AQ69" s="36"/>
    </row>
    <row r="70" spans="2:43" s="1" customFormat="1" ht="6.9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3" spans="2:43" s="184" customFormat="1"/>
    <row r="74" spans="2:43" s="184" customFormat="1"/>
    <row r="75" spans="2:43" s="184" customFormat="1"/>
    <row r="76" spans="2:43" s="184" customFormat="1"/>
    <row r="79" spans="2:43" s="1" customFormat="1" ht="6.9" customHeight="1"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3"/>
    </row>
    <row r="80" spans="2:43" s="1" customFormat="1" ht="36.9" customHeight="1">
      <c r="B80" s="34"/>
      <c r="C80" s="197" t="s">
        <v>55</v>
      </c>
      <c r="D80" s="198"/>
      <c r="E80" s="198"/>
      <c r="F80" s="198"/>
      <c r="G80" s="198"/>
      <c r="H80" s="198"/>
      <c r="I80" s="198"/>
      <c r="J80" s="198"/>
      <c r="K80" s="198"/>
      <c r="L80" s="198"/>
      <c r="M80" s="198"/>
      <c r="N80" s="198"/>
      <c r="O80" s="198"/>
      <c r="P80" s="198"/>
      <c r="Q80" s="198"/>
      <c r="R80" s="198"/>
      <c r="S80" s="198"/>
      <c r="T80" s="198"/>
      <c r="U80" s="198"/>
      <c r="V80" s="198"/>
      <c r="W80" s="198"/>
      <c r="X80" s="198"/>
      <c r="Y80" s="198"/>
      <c r="Z80" s="198"/>
      <c r="AA80" s="198"/>
      <c r="AB80" s="198"/>
      <c r="AC80" s="198"/>
      <c r="AD80" s="198"/>
      <c r="AE80" s="198"/>
      <c r="AF80" s="198"/>
      <c r="AG80" s="198"/>
      <c r="AH80" s="198"/>
      <c r="AI80" s="198"/>
      <c r="AJ80" s="198"/>
      <c r="AK80" s="198"/>
      <c r="AL80" s="198"/>
      <c r="AM80" s="198"/>
      <c r="AN80" s="198"/>
      <c r="AO80" s="198"/>
      <c r="AP80" s="198"/>
      <c r="AQ80" s="36"/>
    </row>
    <row r="81" spans="1:76" s="3" customFormat="1" ht="14.4" customHeight="1">
      <c r="B81" s="64"/>
      <c r="C81" s="31" t="s">
        <v>14</v>
      </c>
      <c r="D81" s="65"/>
      <c r="E81" s="65"/>
      <c r="F81" s="65"/>
      <c r="G81" s="65"/>
      <c r="H81" s="65"/>
      <c r="I81" s="65"/>
      <c r="J81" s="65"/>
      <c r="K81" s="65"/>
      <c r="L81" s="65" t="str">
        <f>K5</f>
        <v>011-----2017</v>
      </c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6"/>
    </row>
    <row r="82" spans="1:76" s="4" customFormat="1" ht="36.9" customHeight="1">
      <c r="B82" s="67"/>
      <c r="C82" s="68" t="s">
        <v>15</v>
      </c>
      <c r="D82" s="69"/>
      <c r="E82" s="69"/>
      <c r="F82" s="69"/>
      <c r="G82" s="69"/>
      <c r="H82" s="69"/>
      <c r="I82" s="69"/>
      <c r="J82" s="69"/>
      <c r="K82" s="69"/>
      <c r="L82" s="212" t="str">
        <f>K6</f>
        <v>STATICKÉ ZAJIŠTĚNÍ KONSTRUKCÍ MALÉ SCÉNY V ÚSTÍ NAD ORLICÍ, parc. č. st. 167 a 318</v>
      </c>
      <c r="M82" s="213"/>
      <c r="N82" s="213"/>
      <c r="O82" s="213"/>
      <c r="P82" s="213"/>
      <c r="Q82" s="213"/>
      <c r="R82" s="213"/>
      <c r="S82" s="213"/>
      <c r="T82" s="213"/>
      <c r="U82" s="213"/>
      <c r="V82" s="213"/>
      <c r="W82" s="213"/>
      <c r="X82" s="213"/>
      <c r="Y82" s="213"/>
      <c r="Z82" s="213"/>
      <c r="AA82" s="213"/>
      <c r="AB82" s="213"/>
      <c r="AC82" s="213"/>
      <c r="AD82" s="213"/>
      <c r="AE82" s="213"/>
      <c r="AF82" s="213"/>
      <c r="AG82" s="213"/>
      <c r="AH82" s="213"/>
      <c r="AI82" s="213"/>
      <c r="AJ82" s="213"/>
      <c r="AK82" s="213"/>
      <c r="AL82" s="213"/>
      <c r="AM82" s="213"/>
      <c r="AN82" s="213"/>
      <c r="AO82" s="213"/>
      <c r="AP82" s="69"/>
      <c r="AQ82" s="70"/>
    </row>
    <row r="83" spans="1:76" s="1" customFormat="1" ht="6.9" customHeight="1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189"/>
      <c r="AN83" s="35"/>
      <c r="AO83" s="35"/>
      <c r="AP83" s="35"/>
      <c r="AQ83" s="36"/>
    </row>
    <row r="84" spans="1:76" s="1" customFormat="1" ht="13.2">
      <c r="B84" s="34"/>
      <c r="C84" s="31" t="s">
        <v>20</v>
      </c>
      <c r="D84" s="35"/>
      <c r="E84" s="35"/>
      <c r="F84" s="35"/>
      <c r="G84" s="35"/>
      <c r="H84" s="35"/>
      <c r="I84" s="35"/>
      <c r="J84" s="35"/>
      <c r="K84" s="35"/>
      <c r="L84" s="71" t="str">
        <f>IF(K8="","",K8)</f>
        <v>Ústí nad Orlicí , Havlíčkova 621, 562 01, Ústí nad Orlicí, kraj Pardubický</v>
      </c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1" t="s">
        <v>21</v>
      </c>
      <c r="AJ84" s="35"/>
      <c r="AK84" s="35"/>
      <c r="AL84" s="35"/>
      <c r="AM84" s="186"/>
      <c r="AN84" s="35"/>
      <c r="AO84" s="35"/>
      <c r="AP84" s="35"/>
      <c r="AQ84" s="36"/>
    </row>
    <row r="85" spans="1:76" s="1" customFormat="1" ht="6.9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6"/>
    </row>
    <row r="86" spans="1:76" s="1" customFormat="1" ht="13.2">
      <c r="B86" s="34"/>
      <c r="C86" s="31" t="s">
        <v>24</v>
      </c>
      <c r="D86" s="35"/>
      <c r="E86" s="35"/>
      <c r="F86" s="35"/>
      <c r="G86" s="35"/>
      <c r="H86" s="35"/>
      <c r="I86" s="35"/>
      <c r="J86" s="35"/>
      <c r="K86" s="35"/>
      <c r="L86" s="65" t="str">
        <f>IF(E11= "","",E11)</f>
        <v>Město Ústí nad Orlicí, Sychrova, 562 24, Ústí nad Orlicí</v>
      </c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1" t="s">
        <v>29</v>
      </c>
      <c r="AJ86" s="35"/>
      <c r="AK86" s="35"/>
      <c r="AL86" s="35"/>
      <c r="AM86" s="214" t="str">
        <f>IF(E17="","",E17)</f>
        <v>PROXIMA projekt, s.r.o.</v>
      </c>
      <c r="AN86" s="214"/>
      <c r="AO86" s="214"/>
      <c r="AP86" s="214"/>
      <c r="AQ86" s="36"/>
      <c r="AS86" s="223" t="s">
        <v>56</v>
      </c>
      <c r="AT86" s="224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76" s="1" customFormat="1" ht="13.2">
      <c r="B87" s="34"/>
      <c r="C87" s="31" t="s">
        <v>27</v>
      </c>
      <c r="D87" s="35"/>
      <c r="E87" s="35"/>
      <c r="F87" s="35"/>
      <c r="G87" s="35"/>
      <c r="H87" s="35"/>
      <c r="I87" s="35"/>
      <c r="J87" s="35"/>
      <c r="K87" s="35"/>
      <c r="L87" s="65" t="str">
        <f>IF(E14="","",E14)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1" t="s">
        <v>34</v>
      </c>
      <c r="AJ87" s="35"/>
      <c r="AK87" s="35"/>
      <c r="AL87" s="35"/>
      <c r="AM87" s="214" t="str">
        <f>IF(E20="","",E20)</f>
        <v xml:space="preserve"> </v>
      </c>
      <c r="AN87" s="214"/>
      <c r="AO87" s="214"/>
      <c r="AP87" s="214"/>
      <c r="AQ87" s="36"/>
      <c r="AS87" s="225"/>
      <c r="AT87" s="226"/>
      <c r="AU87" s="35"/>
      <c r="AV87" s="35"/>
      <c r="AW87" s="35"/>
      <c r="AX87" s="35"/>
      <c r="AY87" s="35"/>
      <c r="AZ87" s="35"/>
      <c r="BA87" s="35"/>
      <c r="BB87" s="35"/>
      <c r="BC87" s="35"/>
      <c r="BD87" s="72"/>
    </row>
    <row r="88" spans="1:76" s="1" customFormat="1" ht="10.95" customHeight="1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6"/>
      <c r="AS88" s="225"/>
      <c r="AT88" s="226"/>
      <c r="AU88" s="35"/>
      <c r="AV88" s="35"/>
      <c r="AW88" s="35"/>
      <c r="AX88" s="35"/>
      <c r="AY88" s="35"/>
      <c r="AZ88" s="35"/>
      <c r="BA88" s="35"/>
      <c r="BB88" s="35"/>
      <c r="BC88" s="35"/>
      <c r="BD88" s="72"/>
    </row>
    <row r="89" spans="1:76" s="1" customFormat="1" ht="29.25" customHeight="1">
      <c r="B89" s="34"/>
      <c r="C89" s="204" t="s">
        <v>57</v>
      </c>
      <c r="D89" s="205"/>
      <c r="E89" s="205"/>
      <c r="F89" s="205"/>
      <c r="G89" s="205"/>
      <c r="H89" s="73"/>
      <c r="I89" s="206" t="s">
        <v>58</v>
      </c>
      <c r="J89" s="205"/>
      <c r="K89" s="205"/>
      <c r="L89" s="205"/>
      <c r="M89" s="205"/>
      <c r="N89" s="205"/>
      <c r="O89" s="205"/>
      <c r="P89" s="205"/>
      <c r="Q89" s="205"/>
      <c r="R89" s="205"/>
      <c r="S89" s="205"/>
      <c r="T89" s="205"/>
      <c r="U89" s="205"/>
      <c r="V89" s="205"/>
      <c r="W89" s="205"/>
      <c r="X89" s="205"/>
      <c r="Y89" s="205"/>
      <c r="Z89" s="205"/>
      <c r="AA89" s="205"/>
      <c r="AB89" s="205"/>
      <c r="AC89" s="205"/>
      <c r="AD89" s="205"/>
      <c r="AE89" s="205"/>
      <c r="AF89" s="205"/>
      <c r="AG89" s="206" t="s">
        <v>59</v>
      </c>
      <c r="AH89" s="205"/>
      <c r="AI89" s="205"/>
      <c r="AJ89" s="205"/>
      <c r="AK89" s="205"/>
      <c r="AL89" s="205"/>
      <c r="AM89" s="205"/>
      <c r="AN89" s="206" t="s">
        <v>60</v>
      </c>
      <c r="AO89" s="205"/>
      <c r="AP89" s="207"/>
      <c r="AQ89" s="36"/>
      <c r="AS89" s="74" t="s">
        <v>61</v>
      </c>
      <c r="AT89" s="75" t="s">
        <v>62</v>
      </c>
      <c r="AU89" s="75" t="s">
        <v>63</v>
      </c>
      <c r="AV89" s="75" t="s">
        <v>64</v>
      </c>
      <c r="AW89" s="75" t="s">
        <v>65</v>
      </c>
      <c r="AX89" s="75" t="s">
        <v>66</v>
      </c>
      <c r="AY89" s="75" t="s">
        <v>67</v>
      </c>
      <c r="AZ89" s="75" t="s">
        <v>68</v>
      </c>
      <c r="BA89" s="75" t="s">
        <v>69</v>
      </c>
      <c r="BB89" s="75" t="s">
        <v>70</v>
      </c>
      <c r="BC89" s="75" t="s">
        <v>71</v>
      </c>
      <c r="BD89" s="76" t="s">
        <v>72</v>
      </c>
    </row>
    <row r="90" spans="1:76" s="1" customFormat="1" ht="10.95" customHeight="1"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6"/>
      <c r="AS90" s="77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1"/>
    </row>
    <row r="91" spans="1:76" s="4" customFormat="1" ht="32.4" customHeight="1">
      <c r="B91" s="67"/>
      <c r="C91" s="78" t="s">
        <v>73</v>
      </c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79"/>
      <c r="AB91" s="79"/>
      <c r="AC91" s="79"/>
      <c r="AD91" s="79"/>
      <c r="AE91" s="79"/>
      <c r="AF91" s="79"/>
      <c r="AG91" s="221">
        <f>ROUND(SUM(AG92:AG93),2)</f>
        <v>0</v>
      </c>
      <c r="AH91" s="221"/>
      <c r="AI91" s="221"/>
      <c r="AJ91" s="221"/>
      <c r="AK91" s="221"/>
      <c r="AL91" s="221"/>
      <c r="AM91" s="221"/>
      <c r="AN91" s="222">
        <f>SUM(AG91,AT91)</f>
        <v>0</v>
      </c>
      <c r="AO91" s="222"/>
      <c r="AP91" s="222"/>
      <c r="AQ91" s="70"/>
      <c r="AS91" s="80">
        <f>ROUND(SUM(AS92:AS93),2)</f>
        <v>0</v>
      </c>
      <c r="AT91" s="81">
        <f>ROUND(SUM(AV91:AW91),2)</f>
        <v>0</v>
      </c>
      <c r="AU91" s="82">
        <f>ROUND(SUM(AU92:AU93),5)</f>
        <v>4127.1930899999998</v>
      </c>
      <c r="AV91" s="81">
        <f>ROUND(AZ91*L31,2)</f>
        <v>0</v>
      </c>
      <c r="AW91" s="81">
        <f>ROUND(BA91*L32,2)</f>
        <v>0</v>
      </c>
      <c r="AX91" s="81">
        <f>ROUND(BB91*L31,2)</f>
        <v>0</v>
      </c>
      <c r="AY91" s="81">
        <f>ROUND(BC91*L32,2)</f>
        <v>0</v>
      </c>
      <c r="AZ91" s="81">
        <f>ROUND(SUM(AZ92:AZ93),2)</f>
        <v>0</v>
      </c>
      <c r="BA91" s="81">
        <f>ROUND(SUM(BA92:BA93),2)</f>
        <v>0</v>
      </c>
      <c r="BB91" s="81">
        <f>ROUND(SUM(BB92:BB93),2)</f>
        <v>0</v>
      </c>
      <c r="BC91" s="81">
        <f>ROUND(SUM(BC92:BC93),2)</f>
        <v>0</v>
      </c>
      <c r="BD91" s="83">
        <f>ROUND(SUM(BD92:BD93),2)</f>
        <v>0</v>
      </c>
      <c r="BS91" s="84" t="s">
        <v>74</v>
      </c>
      <c r="BT91" s="84" t="s">
        <v>75</v>
      </c>
      <c r="BU91" s="85" t="s">
        <v>76</v>
      </c>
      <c r="BV91" s="84" t="s">
        <v>77</v>
      </c>
      <c r="BW91" s="84" t="s">
        <v>78</v>
      </c>
      <c r="BX91" s="84" t="s">
        <v>79</v>
      </c>
    </row>
    <row r="92" spans="1:76" s="5" customFormat="1" ht="22.5" customHeight="1">
      <c r="A92" s="86" t="s">
        <v>80</v>
      </c>
      <c r="B92" s="87"/>
      <c r="C92" s="88"/>
      <c r="D92" s="218" t="s">
        <v>81</v>
      </c>
      <c r="E92" s="218"/>
      <c r="F92" s="218"/>
      <c r="G92" s="218"/>
      <c r="H92" s="218"/>
      <c r="I92" s="89"/>
      <c r="J92" s="218" t="s">
        <v>82</v>
      </c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16">
        <f>'01 - Ostatní a vedlejší n...'!M30</f>
        <v>0</v>
      </c>
      <c r="AH92" s="217"/>
      <c r="AI92" s="217"/>
      <c r="AJ92" s="217"/>
      <c r="AK92" s="217"/>
      <c r="AL92" s="217"/>
      <c r="AM92" s="217"/>
      <c r="AN92" s="216">
        <f>SUM(AG92,AT92)</f>
        <v>0</v>
      </c>
      <c r="AO92" s="217"/>
      <c r="AP92" s="217"/>
      <c r="AQ92" s="90"/>
      <c r="AS92" s="91">
        <f>'01 - Ostatní a vedlejší n...'!M28</f>
        <v>0</v>
      </c>
      <c r="AT92" s="92">
        <f>ROUND(SUM(AV92:AW92),2)</f>
        <v>0</v>
      </c>
      <c r="AU92" s="93">
        <f>'01 - Ostatní a vedlejší n...'!W116</f>
        <v>0</v>
      </c>
      <c r="AV92" s="92">
        <f>'01 - Ostatní a vedlejší n...'!M32</f>
        <v>0</v>
      </c>
      <c r="AW92" s="92">
        <f>'01 - Ostatní a vedlejší n...'!M33</f>
        <v>0</v>
      </c>
      <c r="AX92" s="92">
        <f>'01 - Ostatní a vedlejší n...'!M34</f>
        <v>0</v>
      </c>
      <c r="AY92" s="92">
        <f>'01 - Ostatní a vedlejší n...'!M35</f>
        <v>0</v>
      </c>
      <c r="AZ92" s="92">
        <f>'01 - Ostatní a vedlejší n...'!H32</f>
        <v>0</v>
      </c>
      <c r="BA92" s="92">
        <f>'01 - Ostatní a vedlejší n...'!H33</f>
        <v>0</v>
      </c>
      <c r="BB92" s="92">
        <f>'01 - Ostatní a vedlejší n...'!H34</f>
        <v>0</v>
      </c>
      <c r="BC92" s="92">
        <f>'01 - Ostatní a vedlejší n...'!H35</f>
        <v>0</v>
      </c>
      <c r="BD92" s="94">
        <f>'01 - Ostatní a vedlejší n...'!H36</f>
        <v>0</v>
      </c>
      <c r="BT92" s="95" t="s">
        <v>19</v>
      </c>
      <c r="BV92" s="95" t="s">
        <v>77</v>
      </c>
      <c r="BW92" s="95" t="s">
        <v>83</v>
      </c>
      <c r="BX92" s="95" t="s">
        <v>78</v>
      </c>
    </row>
    <row r="93" spans="1:76" s="5" customFormat="1" ht="22.5" customHeight="1">
      <c r="A93" s="86" t="s">
        <v>80</v>
      </c>
      <c r="B93" s="87"/>
      <c r="C93" s="88"/>
      <c r="D93" s="218" t="s">
        <v>84</v>
      </c>
      <c r="E93" s="218"/>
      <c r="F93" s="218"/>
      <c r="G93" s="218"/>
      <c r="H93" s="218"/>
      <c r="I93" s="89"/>
      <c r="J93" s="218" t="s">
        <v>85</v>
      </c>
      <c r="K93" s="218"/>
      <c r="L93" s="218"/>
      <c r="M93" s="218"/>
      <c r="N93" s="218"/>
      <c r="O93" s="218"/>
      <c r="P93" s="218"/>
      <c r="Q93" s="218"/>
      <c r="R93" s="218"/>
      <c r="S93" s="218"/>
      <c r="T93" s="218"/>
      <c r="U93" s="218"/>
      <c r="V93" s="218"/>
      <c r="W93" s="218"/>
      <c r="X93" s="218"/>
      <c r="Y93" s="218"/>
      <c r="Z93" s="218"/>
      <c r="AA93" s="218"/>
      <c r="AB93" s="218"/>
      <c r="AC93" s="218"/>
      <c r="AD93" s="218"/>
      <c r="AE93" s="218"/>
      <c r="AF93" s="218"/>
      <c r="AG93" s="216">
        <f>'02 - Statické zajištění o...'!M30</f>
        <v>0</v>
      </c>
      <c r="AH93" s="217"/>
      <c r="AI93" s="217"/>
      <c r="AJ93" s="217"/>
      <c r="AK93" s="217"/>
      <c r="AL93" s="217"/>
      <c r="AM93" s="217"/>
      <c r="AN93" s="216">
        <f>SUM(AG93,AT93)</f>
        <v>0</v>
      </c>
      <c r="AO93" s="217"/>
      <c r="AP93" s="217"/>
      <c r="AQ93" s="90"/>
      <c r="AS93" s="96">
        <f>'02 - Statické zajištění o...'!M28</f>
        <v>0</v>
      </c>
      <c r="AT93" s="97">
        <f>ROUND(SUM(AV93:AW93),2)</f>
        <v>0</v>
      </c>
      <c r="AU93" s="98">
        <f>'02 - Statické zajištění o...'!W122</f>
        <v>4127.193088</v>
      </c>
      <c r="AV93" s="97">
        <f>'02 - Statické zajištění o...'!M32</f>
        <v>0</v>
      </c>
      <c r="AW93" s="97">
        <f>'02 - Statické zajištění o...'!M33</f>
        <v>0</v>
      </c>
      <c r="AX93" s="97">
        <f>'02 - Statické zajištění o...'!M34</f>
        <v>0</v>
      </c>
      <c r="AY93" s="97">
        <f>'02 - Statické zajištění o...'!M35</f>
        <v>0</v>
      </c>
      <c r="AZ93" s="97">
        <f>'02 - Statické zajištění o...'!H32</f>
        <v>0</v>
      </c>
      <c r="BA93" s="97">
        <f>'02 - Statické zajištění o...'!H33</f>
        <v>0</v>
      </c>
      <c r="BB93" s="97">
        <f>'02 - Statické zajištění o...'!H34</f>
        <v>0</v>
      </c>
      <c r="BC93" s="97">
        <f>'02 - Statické zajištění o...'!H35</f>
        <v>0</v>
      </c>
      <c r="BD93" s="99">
        <f>'02 - Statické zajištění o...'!H36</f>
        <v>0</v>
      </c>
      <c r="BT93" s="95" t="s">
        <v>19</v>
      </c>
      <c r="BV93" s="95" t="s">
        <v>77</v>
      </c>
      <c r="BW93" s="95" t="s">
        <v>86</v>
      </c>
      <c r="BX93" s="95" t="s">
        <v>78</v>
      </c>
    </row>
    <row r="94" spans="1:76">
      <c r="B94" s="24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5"/>
    </row>
    <row r="95" spans="1:76" s="1" customFormat="1" ht="30" customHeight="1">
      <c r="B95" s="34"/>
      <c r="C95" s="78" t="s">
        <v>87</v>
      </c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222">
        <v>0</v>
      </c>
      <c r="AH95" s="222"/>
      <c r="AI95" s="222"/>
      <c r="AJ95" s="222"/>
      <c r="AK95" s="222"/>
      <c r="AL95" s="222"/>
      <c r="AM95" s="222"/>
      <c r="AN95" s="222">
        <v>0</v>
      </c>
      <c r="AO95" s="222"/>
      <c r="AP95" s="222"/>
      <c r="AQ95" s="36"/>
      <c r="AS95" s="74" t="s">
        <v>88</v>
      </c>
      <c r="AT95" s="75" t="s">
        <v>89</v>
      </c>
      <c r="AU95" s="75" t="s">
        <v>39</v>
      </c>
      <c r="AV95" s="76" t="s">
        <v>62</v>
      </c>
    </row>
    <row r="96" spans="1:76" s="1" customFormat="1" ht="10.95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6"/>
      <c r="AS96" s="100"/>
      <c r="AT96" s="55"/>
      <c r="AU96" s="55"/>
      <c r="AV96" s="57"/>
    </row>
    <row r="97" spans="2:43" s="1" customFormat="1" ht="30" customHeight="1">
      <c r="B97" s="34"/>
      <c r="C97" s="101" t="s">
        <v>90</v>
      </c>
      <c r="D97" s="102"/>
      <c r="E97" s="102"/>
      <c r="F97" s="102"/>
      <c r="G97" s="102"/>
      <c r="H97" s="102"/>
      <c r="I97" s="102"/>
      <c r="J97" s="102"/>
      <c r="K97" s="102"/>
      <c r="L97" s="102"/>
      <c r="M97" s="102"/>
      <c r="N97" s="102"/>
      <c r="O97" s="102"/>
      <c r="P97" s="102"/>
      <c r="Q97" s="102"/>
      <c r="R97" s="102"/>
      <c r="S97" s="102"/>
      <c r="T97" s="102"/>
      <c r="U97" s="102"/>
      <c r="V97" s="102"/>
      <c r="W97" s="102"/>
      <c r="X97" s="102"/>
      <c r="Y97" s="102"/>
      <c r="Z97" s="102"/>
      <c r="AA97" s="102"/>
      <c r="AB97" s="102"/>
      <c r="AC97" s="102"/>
      <c r="AD97" s="102"/>
      <c r="AE97" s="102"/>
      <c r="AF97" s="102"/>
      <c r="AG97" s="215">
        <f>ROUND(AG91+AG95,2)</f>
        <v>0</v>
      </c>
      <c r="AH97" s="215"/>
      <c r="AI97" s="215"/>
      <c r="AJ97" s="215"/>
      <c r="AK97" s="215"/>
      <c r="AL97" s="215"/>
      <c r="AM97" s="215"/>
      <c r="AN97" s="215">
        <f>AN91+AN95</f>
        <v>0</v>
      </c>
      <c r="AO97" s="215"/>
      <c r="AP97" s="215"/>
      <c r="AQ97" s="36"/>
    </row>
    <row r="98" spans="2:43" s="1" customFormat="1" ht="6.9" customHeight="1"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60"/>
    </row>
    <row r="102" spans="2:43">
      <c r="C102" s="190" t="s">
        <v>477</v>
      </c>
      <c r="D102" s="191"/>
      <c r="E102" s="191"/>
      <c r="F102" s="191"/>
      <c r="G102" s="191"/>
      <c r="H102" s="191"/>
      <c r="I102" s="191"/>
      <c r="J102" s="191"/>
      <c r="K102" s="191"/>
      <c r="L102" s="191"/>
      <c r="M102" s="191"/>
      <c r="N102" s="191"/>
      <c r="O102" s="191"/>
      <c r="P102" s="191"/>
      <c r="Q102" s="191"/>
      <c r="R102" s="191"/>
      <c r="S102" s="191"/>
      <c r="T102" s="191"/>
      <c r="U102" s="191"/>
      <c r="V102" s="191"/>
      <c r="W102" s="191"/>
      <c r="X102" s="191"/>
      <c r="Y102" s="191"/>
      <c r="Z102" s="191"/>
      <c r="AA102" s="191"/>
      <c r="AB102" s="191"/>
      <c r="AC102" s="191"/>
      <c r="AD102" s="191"/>
      <c r="AE102" s="191"/>
      <c r="AF102" s="191"/>
      <c r="AG102" s="191"/>
      <c r="AH102" s="191"/>
      <c r="AI102" s="191"/>
      <c r="AJ102" s="191"/>
      <c r="AK102" s="191"/>
      <c r="AL102" s="191"/>
      <c r="AM102" s="191"/>
      <c r="AN102" s="191"/>
      <c r="AO102" s="191"/>
    </row>
    <row r="103" spans="2:43">
      <c r="C103" s="191"/>
      <c r="D103" s="191"/>
      <c r="E103" s="191"/>
      <c r="F103" s="191"/>
      <c r="G103" s="191"/>
      <c r="H103" s="191"/>
      <c r="I103" s="191"/>
      <c r="J103" s="191"/>
      <c r="K103" s="191"/>
      <c r="L103" s="191"/>
      <c r="M103" s="191"/>
      <c r="N103" s="191"/>
      <c r="O103" s="191"/>
      <c r="P103" s="191"/>
      <c r="Q103" s="191"/>
      <c r="R103" s="191"/>
      <c r="S103" s="191"/>
      <c r="T103" s="191"/>
      <c r="U103" s="191"/>
      <c r="V103" s="191"/>
      <c r="W103" s="191"/>
      <c r="X103" s="191"/>
      <c r="Y103" s="191"/>
      <c r="Z103" s="191"/>
      <c r="AA103" s="191"/>
      <c r="AB103" s="191"/>
      <c r="AC103" s="191"/>
      <c r="AD103" s="191"/>
      <c r="AE103" s="191"/>
      <c r="AF103" s="191"/>
      <c r="AG103" s="191"/>
      <c r="AH103" s="191"/>
      <c r="AI103" s="191"/>
      <c r="AJ103" s="191"/>
      <c r="AK103" s="191"/>
      <c r="AL103" s="191"/>
      <c r="AM103" s="191"/>
      <c r="AN103" s="191"/>
      <c r="AO103" s="191"/>
    </row>
    <row r="104" spans="2:43">
      <c r="C104" s="191"/>
      <c r="D104" s="191"/>
      <c r="E104" s="191"/>
      <c r="F104" s="191"/>
      <c r="G104" s="191"/>
      <c r="H104" s="191"/>
      <c r="I104" s="191"/>
      <c r="J104" s="191"/>
      <c r="K104" s="191"/>
      <c r="L104" s="191"/>
      <c r="M104" s="191"/>
      <c r="N104" s="191"/>
      <c r="O104" s="191"/>
      <c r="P104" s="191"/>
      <c r="Q104" s="191"/>
      <c r="R104" s="191"/>
      <c r="S104" s="191"/>
      <c r="T104" s="191"/>
      <c r="U104" s="191"/>
      <c r="V104" s="191"/>
      <c r="W104" s="191"/>
      <c r="X104" s="191"/>
      <c r="Y104" s="191"/>
      <c r="Z104" s="191"/>
      <c r="AA104" s="191"/>
      <c r="AB104" s="191"/>
      <c r="AC104" s="191"/>
      <c r="AD104" s="191"/>
      <c r="AE104" s="191"/>
      <c r="AF104" s="191"/>
      <c r="AG104" s="191"/>
      <c r="AH104" s="191"/>
      <c r="AI104" s="191"/>
      <c r="AJ104" s="191"/>
      <c r="AK104" s="191"/>
      <c r="AL104" s="191"/>
      <c r="AM104" s="191"/>
      <c r="AN104" s="191"/>
      <c r="AO104" s="191"/>
    </row>
    <row r="105" spans="2:43">
      <c r="C105" s="191"/>
      <c r="D105" s="191"/>
      <c r="E105" s="191"/>
      <c r="F105" s="191"/>
      <c r="G105" s="191"/>
      <c r="H105" s="191"/>
      <c r="I105" s="191"/>
      <c r="J105" s="191"/>
      <c r="K105" s="191"/>
      <c r="L105" s="191"/>
      <c r="M105" s="191"/>
      <c r="N105" s="191"/>
      <c r="O105" s="191"/>
      <c r="P105" s="191"/>
      <c r="Q105" s="191"/>
      <c r="R105" s="191"/>
      <c r="S105" s="191"/>
      <c r="T105" s="191"/>
      <c r="U105" s="191"/>
      <c r="V105" s="191"/>
      <c r="W105" s="191"/>
      <c r="X105" s="191"/>
      <c r="Y105" s="191"/>
      <c r="Z105" s="191"/>
      <c r="AA105" s="191"/>
      <c r="AB105" s="191"/>
      <c r="AC105" s="191"/>
      <c r="AD105" s="191"/>
      <c r="AE105" s="191"/>
      <c r="AF105" s="191"/>
      <c r="AG105" s="191"/>
      <c r="AH105" s="191"/>
      <c r="AI105" s="191"/>
      <c r="AJ105" s="191"/>
      <c r="AK105" s="191"/>
      <c r="AL105" s="191"/>
      <c r="AM105" s="191"/>
      <c r="AN105" s="191"/>
      <c r="AO105" s="191"/>
    </row>
    <row r="106" spans="2:43">
      <c r="C106" s="191"/>
      <c r="D106" s="191"/>
      <c r="E106" s="191"/>
      <c r="F106" s="191"/>
      <c r="G106" s="191"/>
      <c r="H106" s="191"/>
      <c r="I106" s="191"/>
      <c r="J106" s="191"/>
      <c r="K106" s="191"/>
      <c r="L106" s="191"/>
      <c r="M106" s="191"/>
      <c r="N106" s="191"/>
      <c r="O106" s="191"/>
      <c r="P106" s="191"/>
      <c r="Q106" s="191"/>
      <c r="R106" s="191"/>
      <c r="S106" s="191"/>
      <c r="T106" s="191"/>
      <c r="U106" s="191"/>
      <c r="V106" s="191"/>
      <c r="W106" s="191"/>
      <c r="X106" s="191"/>
      <c r="Y106" s="191"/>
      <c r="Z106" s="191"/>
      <c r="AA106" s="191"/>
      <c r="AB106" s="191"/>
      <c r="AC106" s="191"/>
      <c r="AD106" s="191"/>
      <c r="AE106" s="191"/>
      <c r="AF106" s="191"/>
      <c r="AG106" s="191"/>
      <c r="AH106" s="191"/>
      <c r="AI106" s="191"/>
      <c r="AJ106" s="191"/>
      <c r="AK106" s="191"/>
      <c r="AL106" s="191"/>
      <c r="AM106" s="191"/>
      <c r="AN106" s="191"/>
      <c r="AO106" s="191"/>
    </row>
    <row r="107" spans="2:43">
      <c r="C107" s="191"/>
      <c r="D107" s="191"/>
      <c r="E107" s="191"/>
      <c r="F107" s="191"/>
      <c r="G107" s="191"/>
      <c r="H107" s="191"/>
      <c r="I107" s="191"/>
      <c r="J107" s="191"/>
      <c r="K107" s="191"/>
      <c r="L107" s="191"/>
      <c r="M107" s="191"/>
      <c r="N107" s="191"/>
      <c r="O107" s="191"/>
      <c r="P107" s="191"/>
      <c r="Q107" s="191"/>
      <c r="R107" s="191"/>
      <c r="S107" s="191"/>
      <c r="T107" s="191"/>
      <c r="U107" s="191"/>
      <c r="V107" s="191"/>
      <c r="W107" s="191"/>
      <c r="X107" s="191"/>
      <c r="Y107" s="191"/>
      <c r="Z107" s="191"/>
      <c r="AA107" s="191"/>
      <c r="AB107" s="191"/>
      <c r="AC107" s="191"/>
      <c r="AD107" s="191"/>
      <c r="AE107" s="191"/>
      <c r="AF107" s="191"/>
      <c r="AG107" s="191"/>
      <c r="AH107" s="191"/>
      <c r="AI107" s="191"/>
      <c r="AJ107" s="191"/>
      <c r="AK107" s="191"/>
      <c r="AL107" s="191"/>
      <c r="AM107" s="191"/>
      <c r="AN107" s="191"/>
      <c r="AO107" s="191"/>
    </row>
    <row r="108" spans="2:43">
      <c r="C108" s="191"/>
      <c r="D108" s="191"/>
      <c r="E108" s="191"/>
      <c r="F108" s="191"/>
      <c r="G108" s="191"/>
      <c r="H108" s="191"/>
      <c r="I108" s="191"/>
      <c r="J108" s="191"/>
      <c r="K108" s="191"/>
      <c r="L108" s="191"/>
      <c r="M108" s="191"/>
      <c r="N108" s="191"/>
      <c r="O108" s="191"/>
      <c r="P108" s="191"/>
      <c r="Q108" s="191"/>
      <c r="R108" s="191"/>
      <c r="S108" s="191"/>
      <c r="T108" s="191"/>
      <c r="U108" s="191"/>
      <c r="V108" s="191"/>
      <c r="W108" s="191"/>
      <c r="X108" s="191"/>
      <c r="Y108" s="191"/>
      <c r="Z108" s="191"/>
      <c r="AA108" s="191"/>
      <c r="AB108" s="191"/>
      <c r="AC108" s="191"/>
      <c r="AD108" s="191"/>
      <c r="AE108" s="191"/>
      <c r="AF108" s="191"/>
      <c r="AG108" s="191"/>
      <c r="AH108" s="191"/>
      <c r="AI108" s="191"/>
      <c r="AJ108" s="191"/>
      <c r="AK108" s="191"/>
      <c r="AL108" s="191"/>
      <c r="AM108" s="191"/>
      <c r="AN108" s="191"/>
      <c r="AO108" s="191"/>
    </row>
    <row r="109" spans="2:43">
      <c r="C109" s="191"/>
      <c r="D109" s="191"/>
      <c r="E109" s="191"/>
      <c r="F109" s="191"/>
      <c r="G109" s="191"/>
      <c r="H109" s="191"/>
      <c r="I109" s="191"/>
      <c r="J109" s="191"/>
      <c r="K109" s="191"/>
      <c r="L109" s="191"/>
      <c r="M109" s="191"/>
      <c r="N109" s="191"/>
      <c r="O109" s="191"/>
      <c r="P109" s="191"/>
      <c r="Q109" s="191"/>
      <c r="R109" s="191"/>
      <c r="S109" s="191"/>
      <c r="T109" s="191"/>
      <c r="U109" s="191"/>
      <c r="V109" s="191"/>
      <c r="W109" s="191"/>
      <c r="X109" s="191"/>
      <c r="Y109" s="191"/>
      <c r="Z109" s="191"/>
      <c r="AA109" s="191"/>
      <c r="AB109" s="191"/>
      <c r="AC109" s="191"/>
      <c r="AD109" s="191"/>
      <c r="AE109" s="191"/>
      <c r="AF109" s="191"/>
      <c r="AG109" s="191"/>
      <c r="AH109" s="191"/>
      <c r="AI109" s="191"/>
      <c r="AJ109" s="191"/>
      <c r="AK109" s="191"/>
      <c r="AL109" s="191"/>
      <c r="AM109" s="191"/>
      <c r="AN109" s="191"/>
      <c r="AO109" s="191"/>
    </row>
    <row r="110" spans="2:43">
      <c r="C110" s="191"/>
      <c r="D110" s="191"/>
      <c r="E110" s="191"/>
      <c r="F110" s="191"/>
      <c r="G110" s="191"/>
      <c r="H110" s="191"/>
      <c r="I110" s="191"/>
      <c r="J110" s="191"/>
      <c r="K110" s="191"/>
      <c r="L110" s="191"/>
      <c r="M110" s="191"/>
      <c r="N110" s="191"/>
      <c r="O110" s="191"/>
      <c r="P110" s="191"/>
      <c r="Q110" s="191"/>
      <c r="R110" s="191"/>
      <c r="S110" s="191"/>
      <c r="T110" s="191"/>
      <c r="U110" s="191"/>
      <c r="V110" s="191"/>
      <c r="W110" s="191"/>
      <c r="X110" s="191"/>
      <c r="Y110" s="191"/>
      <c r="Z110" s="191"/>
      <c r="AA110" s="191"/>
      <c r="AB110" s="191"/>
      <c r="AC110" s="191"/>
      <c r="AD110" s="191"/>
      <c r="AE110" s="191"/>
      <c r="AF110" s="191"/>
      <c r="AG110" s="191"/>
      <c r="AH110" s="191"/>
      <c r="AI110" s="191"/>
      <c r="AJ110" s="191"/>
      <c r="AK110" s="191"/>
      <c r="AL110" s="191"/>
      <c r="AM110" s="191"/>
      <c r="AN110" s="191"/>
      <c r="AO110" s="191"/>
    </row>
    <row r="111" spans="2:43">
      <c r="C111" s="191"/>
      <c r="D111" s="191"/>
      <c r="E111" s="191"/>
      <c r="F111" s="191"/>
      <c r="G111" s="191"/>
      <c r="H111" s="191"/>
      <c r="I111" s="191"/>
      <c r="J111" s="191"/>
      <c r="K111" s="191"/>
      <c r="L111" s="191"/>
      <c r="M111" s="191"/>
      <c r="N111" s="191"/>
      <c r="O111" s="191"/>
      <c r="P111" s="191"/>
      <c r="Q111" s="191"/>
      <c r="R111" s="191"/>
      <c r="S111" s="191"/>
      <c r="T111" s="191"/>
      <c r="U111" s="191"/>
      <c r="V111" s="191"/>
      <c r="W111" s="191"/>
      <c r="X111" s="191"/>
      <c r="Y111" s="191"/>
      <c r="Z111" s="191"/>
      <c r="AA111" s="191"/>
      <c r="AB111" s="191"/>
      <c r="AC111" s="191"/>
      <c r="AD111" s="191"/>
      <c r="AE111" s="191"/>
      <c r="AF111" s="191"/>
      <c r="AG111" s="191"/>
      <c r="AH111" s="191"/>
      <c r="AI111" s="191"/>
      <c r="AJ111" s="191"/>
      <c r="AK111" s="191"/>
      <c r="AL111" s="191"/>
      <c r="AM111" s="191"/>
      <c r="AN111" s="191"/>
      <c r="AO111" s="191"/>
    </row>
    <row r="112" spans="2:43">
      <c r="C112" s="191"/>
      <c r="D112" s="191"/>
      <c r="E112" s="191"/>
      <c r="F112" s="191"/>
      <c r="G112" s="191"/>
      <c r="H112" s="191"/>
      <c r="I112" s="191"/>
      <c r="J112" s="191"/>
      <c r="K112" s="191"/>
      <c r="L112" s="191"/>
      <c r="M112" s="191"/>
      <c r="N112" s="191"/>
      <c r="O112" s="191"/>
      <c r="P112" s="191"/>
      <c r="Q112" s="191"/>
      <c r="R112" s="191"/>
      <c r="S112" s="191"/>
      <c r="T112" s="191"/>
      <c r="U112" s="191"/>
      <c r="V112" s="191"/>
      <c r="W112" s="191"/>
      <c r="X112" s="191"/>
      <c r="Y112" s="191"/>
      <c r="Z112" s="191"/>
      <c r="AA112" s="191"/>
      <c r="AB112" s="191"/>
      <c r="AC112" s="191"/>
      <c r="AD112" s="191"/>
      <c r="AE112" s="191"/>
      <c r="AF112" s="191"/>
      <c r="AG112" s="191"/>
      <c r="AH112" s="191"/>
      <c r="AI112" s="191"/>
      <c r="AJ112" s="191"/>
      <c r="AK112" s="191"/>
      <c r="AL112" s="191"/>
      <c r="AM112" s="191"/>
      <c r="AN112" s="191"/>
      <c r="AO112" s="191"/>
    </row>
    <row r="113" spans="3:41">
      <c r="C113" s="191"/>
      <c r="D113" s="191"/>
      <c r="E113" s="191"/>
      <c r="F113" s="191"/>
      <c r="G113" s="191"/>
      <c r="H113" s="191"/>
      <c r="I113" s="191"/>
      <c r="J113" s="191"/>
      <c r="K113" s="191"/>
      <c r="L113" s="191"/>
      <c r="M113" s="191"/>
      <c r="N113" s="191"/>
      <c r="O113" s="191"/>
      <c r="P113" s="191"/>
      <c r="Q113" s="191"/>
      <c r="R113" s="191"/>
      <c r="S113" s="191"/>
      <c r="T113" s="191"/>
      <c r="U113" s="191"/>
      <c r="V113" s="191"/>
      <c r="W113" s="191"/>
      <c r="X113" s="191"/>
      <c r="Y113" s="191"/>
      <c r="Z113" s="191"/>
      <c r="AA113" s="191"/>
      <c r="AB113" s="191"/>
      <c r="AC113" s="191"/>
      <c r="AD113" s="191"/>
      <c r="AE113" s="191"/>
      <c r="AF113" s="191"/>
      <c r="AG113" s="191"/>
      <c r="AH113" s="191"/>
      <c r="AI113" s="191"/>
      <c r="AJ113" s="191"/>
      <c r="AK113" s="191"/>
      <c r="AL113" s="191"/>
      <c r="AM113" s="191"/>
      <c r="AN113" s="191"/>
      <c r="AO113" s="191"/>
    </row>
  </sheetData>
  <mergeCells count="50">
    <mergeCell ref="AR2:BE2"/>
    <mergeCell ref="AG91:AM91"/>
    <mergeCell ref="AN91:AP91"/>
    <mergeCell ref="AG95:AM95"/>
    <mergeCell ref="AN95:AP95"/>
    <mergeCell ref="AS86:AT88"/>
    <mergeCell ref="AM87:AP87"/>
    <mergeCell ref="AK26:AO26"/>
    <mergeCell ref="AK27:AO27"/>
    <mergeCell ref="AK29:AO29"/>
    <mergeCell ref="AG97:AM97"/>
    <mergeCell ref="AN97:AP97"/>
    <mergeCell ref="AN92:AP92"/>
    <mergeCell ref="AG92:AM92"/>
    <mergeCell ref="D92:H92"/>
    <mergeCell ref="J92:AF92"/>
    <mergeCell ref="AN93:AP93"/>
    <mergeCell ref="AG93:AM93"/>
    <mergeCell ref="D93:H93"/>
    <mergeCell ref="J93:AF93"/>
    <mergeCell ref="C89:G89"/>
    <mergeCell ref="I89:AF89"/>
    <mergeCell ref="AG89:AM89"/>
    <mergeCell ref="AN89:AP89"/>
    <mergeCell ref="X37:AB37"/>
    <mergeCell ref="AK37:AO37"/>
    <mergeCell ref="C80:AP80"/>
    <mergeCell ref="L82:AO82"/>
    <mergeCell ref="AM86:AP86"/>
    <mergeCell ref="W34:AE34"/>
    <mergeCell ref="AK34:AO34"/>
    <mergeCell ref="L35:O35"/>
    <mergeCell ref="W35:AE35"/>
    <mergeCell ref="AK35:AO35"/>
    <mergeCell ref="C102:AO113"/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</mergeCells>
  <hyperlinks>
    <hyperlink ref="K1:S1" location="C2" display="1) Souhrnný list stavby"/>
    <hyperlink ref="W1:AF1" location="C87" display="2) Rekapitulace objektů"/>
    <hyperlink ref="A92" location="'01 - Ostatní a vedlejší n...'!C2" display="/"/>
    <hyperlink ref="A93" location="'02 - Statické zajištění o...'!C2" display="/"/>
  </hyperlinks>
  <pageMargins left="0.59055118110236227" right="0.23622047244094491" top="0.19685039370078741" bottom="0.19685039370078741" header="0.31496062992125984" footer="0.31496062992125984"/>
  <pageSetup paperSize="9" scale="92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8"/>
  <sheetViews>
    <sheetView showGridLines="0" tabSelected="1" workbookViewId="0">
      <pane ySplit="1" topLeftCell="A2" activePane="bottomLeft" state="frozen"/>
      <selection pane="bottomLeft" activeCell="E13" sqref="E13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03"/>
      <c r="B1" s="14"/>
      <c r="C1" s="14"/>
      <c r="D1" s="15" t="s">
        <v>1</v>
      </c>
      <c r="E1" s="14"/>
      <c r="F1" s="16" t="s">
        <v>91</v>
      </c>
      <c r="G1" s="16"/>
      <c r="H1" s="260" t="s">
        <v>92</v>
      </c>
      <c r="I1" s="260"/>
      <c r="J1" s="260"/>
      <c r="K1" s="260"/>
      <c r="L1" s="16" t="s">
        <v>93</v>
      </c>
      <c r="M1" s="14"/>
      <c r="N1" s="14"/>
      <c r="O1" s="15" t="s">
        <v>94</v>
      </c>
      <c r="P1" s="14"/>
      <c r="Q1" s="14"/>
      <c r="R1" s="14"/>
      <c r="S1" s="16" t="s">
        <v>95</v>
      </c>
      <c r="T1" s="16"/>
      <c r="U1" s="103"/>
      <c r="V1" s="103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" customHeight="1">
      <c r="C2" s="195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S2" s="219" t="s">
        <v>8</v>
      </c>
      <c r="T2" s="220"/>
      <c r="U2" s="220"/>
      <c r="V2" s="220"/>
      <c r="W2" s="220"/>
      <c r="X2" s="220"/>
      <c r="Y2" s="220"/>
      <c r="Z2" s="220"/>
      <c r="AA2" s="220"/>
      <c r="AB2" s="220"/>
      <c r="AC2" s="220"/>
      <c r="AT2" s="20" t="s">
        <v>83</v>
      </c>
    </row>
    <row r="3" spans="1:66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96</v>
      </c>
    </row>
    <row r="4" spans="1:66" ht="36.9" customHeight="1">
      <c r="B4" s="24"/>
      <c r="C4" s="197" t="s">
        <v>97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25"/>
      <c r="T4" s="26" t="s">
        <v>12</v>
      </c>
      <c r="AT4" s="20" t="s">
        <v>6</v>
      </c>
    </row>
    <row r="5" spans="1:66" ht="6.9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15</v>
      </c>
      <c r="E6" s="27"/>
      <c r="F6" s="231" t="str">
        <f>'Rekapitulace stavby'!K6</f>
        <v>STATICKÉ ZAJIŠTĚNÍ KONSTRUKCÍ MALÉ SCÉNY V ÚSTÍ NAD ORLICÍ, parc. č. st. 167 a 318</v>
      </c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7"/>
      <c r="R6" s="25"/>
    </row>
    <row r="7" spans="1:66" s="1" customFormat="1" ht="32.85" customHeight="1">
      <c r="B7" s="34"/>
      <c r="C7" s="35"/>
      <c r="D7" s="30" t="s">
        <v>98</v>
      </c>
      <c r="E7" s="35"/>
      <c r="F7" s="201" t="s">
        <v>99</v>
      </c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35"/>
      <c r="R7" s="36"/>
    </row>
    <row r="8" spans="1:66" s="1" customFormat="1" ht="14.4" customHeight="1">
      <c r="B8" s="34"/>
      <c r="C8" s="35"/>
      <c r="D8" s="31" t="s">
        <v>17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18</v>
      </c>
      <c r="N8" s="35"/>
      <c r="O8" s="29" t="s">
        <v>5</v>
      </c>
      <c r="P8" s="35"/>
      <c r="Q8" s="35"/>
      <c r="R8" s="36"/>
    </row>
    <row r="9" spans="1:66" s="1" customFormat="1" ht="14.4" customHeight="1">
      <c r="B9" s="34"/>
      <c r="C9" s="35"/>
      <c r="D9" s="31" t="s">
        <v>20</v>
      </c>
      <c r="E9" s="35"/>
      <c r="F9" s="188" t="s">
        <v>408</v>
      </c>
      <c r="G9" s="35"/>
      <c r="H9" s="35"/>
      <c r="I9" s="35"/>
      <c r="J9" s="35"/>
      <c r="K9" s="35"/>
      <c r="L9" s="35"/>
      <c r="M9" s="31" t="s">
        <v>21</v>
      </c>
      <c r="N9" s="35"/>
      <c r="O9" s="234">
        <f>'Rekapitulace stavby'!AN8</f>
        <v>42766</v>
      </c>
      <c r="P9" s="234"/>
      <c r="Q9" s="35"/>
      <c r="R9" s="36"/>
    </row>
    <row r="10" spans="1:66" s="1" customFormat="1" ht="10.95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" customHeight="1">
      <c r="B11" s="34"/>
      <c r="C11" s="35"/>
      <c r="D11" s="31" t="s">
        <v>24</v>
      </c>
      <c r="E11" s="35"/>
      <c r="F11" s="35"/>
      <c r="G11" s="35"/>
      <c r="H11" s="35"/>
      <c r="I11" s="35"/>
      <c r="J11" s="35"/>
      <c r="K11" s="35"/>
      <c r="L11" s="35"/>
      <c r="M11" s="31" t="s">
        <v>25</v>
      </c>
      <c r="N11" s="35"/>
      <c r="O11" s="187"/>
      <c r="P11" s="187" t="s">
        <v>412</v>
      </c>
      <c r="Q11" s="35"/>
      <c r="R11" s="36"/>
    </row>
    <row r="12" spans="1:66" s="1" customFormat="1" ht="18" customHeight="1">
      <c r="B12" s="34"/>
      <c r="C12" s="35"/>
      <c r="D12" s="35"/>
      <c r="E12" s="29" t="s">
        <v>409</v>
      </c>
      <c r="F12" s="35"/>
      <c r="G12" s="35"/>
      <c r="H12" s="35"/>
      <c r="I12" s="35"/>
      <c r="J12" s="35"/>
      <c r="K12" s="35"/>
      <c r="L12" s="35"/>
      <c r="M12" s="31" t="s">
        <v>26</v>
      </c>
      <c r="N12" s="35"/>
      <c r="O12" s="183" t="s">
        <v>410</v>
      </c>
      <c r="P12" s="183" t="s">
        <v>410</v>
      </c>
      <c r="Q12" s="35"/>
      <c r="R12" s="36"/>
    </row>
    <row r="13" spans="1:66" s="1" customFormat="1" ht="6.9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" customHeight="1">
      <c r="B14" s="34"/>
      <c r="C14" s="35"/>
      <c r="D14" s="31" t="s">
        <v>27</v>
      </c>
      <c r="E14" s="35"/>
      <c r="F14" s="35"/>
      <c r="G14" s="35"/>
      <c r="H14" s="35"/>
      <c r="I14" s="35"/>
      <c r="J14" s="35"/>
      <c r="K14" s="35"/>
      <c r="L14" s="35"/>
      <c r="M14" s="31" t="s">
        <v>25</v>
      </c>
      <c r="N14" s="35"/>
      <c r="O14" s="230" t="str">
        <f>IF('Rekapitulace stavby'!AN13="","",'Rekapitulace stavby'!AN13)</f>
        <v/>
      </c>
      <c r="P14" s="230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26</v>
      </c>
      <c r="N15" s="35"/>
      <c r="O15" s="230" t="str">
        <f>IF('Rekapitulace stavby'!AN14="","",'Rekapitulace stavby'!AN14)</f>
        <v/>
      </c>
      <c r="P15" s="230"/>
      <c r="Q15" s="35"/>
      <c r="R15" s="36"/>
    </row>
    <row r="16" spans="1:66" s="1" customFormat="1" ht="6.9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" customHeight="1">
      <c r="B17" s="34"/>
      <c r="C17" s="35"/>
      <c r="D17" s="31" t="s">
        <v>29</v>
      </c>
      <c r="E17" s="35"/>
      <c r="F17" s="35"/>
      <c r="G17" s="35"/>
      <c r="H17" s="35"/>
      <c r="I17" s="35"/>
      <c r="J17" s="35"/>
      <c r="K17" s="35"/>
      <c r="L17" s="35"/>
      <c r="M17" s="31" t="s">
        <v>25</v>
      </c>
      <c r="N17" s="35"/>
      <c r="O17" s="230" t="s">
        <v>30</v>
      </c>
      <c r="P17" s="230"/>
      <c r="Q17" s="35"/>
      <c r="R17" s="36"/>
    </row>
    <row r="18" spans="2:18" s="1" customFormat="1" ht="18" customHeight="1">
      <c r="B18" s="34"/>
      <c r="C18" s="35"/>
      <c r="D18" s="35"/>
      <c r="E18" s="29" t="s">
        <v>31</v>
      </c>
      <c r="F18" s="35"/>
      <c r="G18" s="35"/>
      <c r="H18" s="35"/>
      <c r="I18" s="35"/>
      <c r="J18" s="35"/>
      <c r="K18" s="35"/>
      <c r="L18" s="35"/>
      <c r="M18" s="31" t="s">
        <v>26</v>
      </c>
      <c r="N18" s="35"/>
      <c r="O18" s="230" t="s">
        <v>32</v>
      </c>
      <c r="P18" s="230"/>
      <c r="Q18" s="35"/>
      <c r="R18" s="36"/>
    </row>
    <row r="19" spans="2:18" s="1" customFormat="1" ht="6.9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25</v>
      </c>
      <c r="N20" s="35"/>
      <c r="O20" s="230" t="str">
        <f>IF('Rekapitulace stavby'!AN19="","",'Rekapitulace stavby'!AN19)</f>
        <v/>
      </c>
      <c r="P20" s="230"/>
      <c r="Q20" s="35"/>
      <c r="R20" s="36"/>
    </row>
    <row r="21" spans="2:18" s="1" customFormat="1" ht="18" customHeight="1">
      <c r="B21" s="34"/>
      <c r="C21" s="35"/>
      <c r="D21" s="35"/>
      <c r="E21" s="29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31" t="s">
        <v>26</v>
      </c>
      <c r="N21" s="35"/>
      <c r="O21" s="230" t="str">
        <f>IF('Rekapitulace stavby'!AN20="","",'Rekapitulace stavby'!AN20)</f>
        <v/>
      </c>
      <c r="P21" s="230"/>
      <c r="Q21" s="35"/>
      <c r="R21" s="36"/>
    </row>
    <row r="22" spans="2:18" s="1" customFormat="1" ht="6.9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" customHeight="1">
      <c r="B23" s="34"/>
      <c r="C23" s="35"/>
      <c r="D23" s="31" t="s">
        <v>35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>
      <c r="B24" s="34"/>
      <c r="C24" s="35"/>
      <c r="D24" s="35"/>
      <c r="E24" s="203" t="s">
        <v>5</v>
      </c>
      <c r="F24" s="203"/>
      <c r="G24" s="203"/>
      <c r="H24" s="203"/>
      <c r="I24" s="203"/>
      <c r="J24" s="203"/>
      <c r="K24" s="203"/>
      <c r="L24" s="203"/>
      <c r="M24" s="35"/>
      <c r="N24" s="35"/>
      <c r="O24" s="35"/>
      <c r="P24" s="35"/>
      <c r="Q24" s="35"/>
      <c r="R24" s="36"/>
    </row>
    <row r="25" spans="2:18" s="1" customFormat="1" ht="6.9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" customHeight="1">
      <c r="B27" s="34"/>
      <c r="C27" s="35"/>
      <c r="D27" s="104" t="s">
        <v>100</v>
      </c>
      <c r="E27" s="35"/>
      <c r="F27" s="35"/>
      <c r="G27" s="35"/>
      <c r="H27" s="35"/>
      <c r="I27" s="35"/>
      <c r="J27" s="35"/>
      <c r="K27" s="35"/>
      <c r="L27" s="35"/>
      <c r="M27" s="227">
        <f>N88</f>
        <v>0</v>
      </c>
      <c r="N27" s="227"/>
      <c r="O27" s="227"/>
      <c r="P27" s="227"/>
      <c r="Q27" s="35"/>
      <c r="R27" s="36"/>
    </row>
    <row r="28" spans="2:18" s="1" customFormat="1" ht="14.4" customHeight="1">
      <c r="B28" s="34"/>
      <c r="C28" s="35"/>
      <c r="D28" s="33" t="s">
        <v>101</v>
      </c>
      <c r="E28" s="35"/>
      <c r="F28" s="35"/>
      <c r="G28" s="35"/>
      <c r="H28" s="35"/>
      <c r="I28" s="35"/>
      <c r="J28" s="35"/>
      <c r="K28" s="35"/>
      <c r="L28" s="35"/>
      <c r="M28" s="227">
        <f>N97</f>
        <v>0</v>
      </c>
      <c r="N28" s="227"/>
      <c r="O28" s="227"/>
      <c r="P28" s="227"/>
      <c r="Q28" s="35"/>
      <c r="R28" s="36"/>
    </row>
    <row r="29" spans="2:18" s="1" customFormat="1" ht="6.9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5" t="s">
        <v>38</v>
      </c>
      <c r="E30" s="35"/>
      <c r="F30" s="35"/>
      <c r="G30" s="35"/>
      <c r="H30" s="35"/>
      <c r="I30" s="35"/>
      <c r="J30" s="35"/>
      <c r="K30" s="35"/>
      <c r="L30" s="35"/>
      <c r="M30" s="235">
        <f>ROUND(M27+M28,2)</f>
        <v>0</v>
      </c>
      <c r="N30" s="233"/>
      <c r="O30" s="233"/>
      <c r="P30" s="233"/>
      <c r="Q30" s="35"/>
      <c r="R30" s="36"/>
    </row>
    <row r="31" spans="2:18" s="1" customFormat="1" ht="6.9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" customHeight="1">
      <c r="B32" s="34"/>
      <c r="C32" s="35"/>
      <c r="D32" s="41" t="s">
        <v>39</v>
      </c>
      <c r="E32" s="41" t="s">
        <v>40</v>
      </c>
      <c r="F32" s="42">
        <v>0.21</v>
      </c>
      <c r="G32" s="106" t="s">
        <v>41</v>
      </c>
      <c r="H32" s="236">
        <f>ROUND((SUM(BE97:BE98)+SUM(BE116:BE137)), 2)</f>
        <v>0</v>
      </c>
      <c r="I32" s="233"/>
      <c r="J32" s="233"/>
      <c r="K32" s="35"/>
      <c r="L32" s="35"/>
      <c r="M32" s="236">
        <f>ROUND(ROUND((SUM(BE97:BE98)+SUM(BE116:BE137)), 2)*F32, 2)</f>
        <v>0</v>
      </c>
      <c r="N32" s="233"/>
      <c r="O32" s="233"/>
      <c r="P32" s="233"/>
      <c r="Q32" s="35"/>
      <c r="R32" s="36"/>
    </row>
    <row r="33" spans="2:18" s="1" customFormat="1" ht="14.4" customHeight="1">
      <c r="B33" s="34"/>
      <c r="C33" s="35"/>
      <c r="D33" s="35"/>
      <c r="E33" s="41" t="s">
        <v>42</v>
      </c>
      <c r="F33" s="42">
        <v>0.15</v>
      </c>
      <c r="G33" s="106" t="s">
        <v>41</v>
      </c>
      <c r="H33" s="236">
        <f>ROUND((SUM(BF97:BF98)+SUM(BF116:BF137)), 2)</f>
        <v>0</v>
      </c>
      <c r="I33" s="233"/>
      <c r="J33" s="233"/>
      <c r="K33" s="35"/>
      <c r="L33" s="35"/>
      <c r="M33" s="236">
        <f>ROUND(ROUND((SUM(BF97:BF98)+SUM(BF116:BF137)), 2)*F33, 2)</f>
        <v>0</v>
      </c>
      <c r="N33" s="233"/>
      <c r="O33" s="233"/>
      <c r="P33" s="233"/>
      <c r="Q33" s="35"/>
      <c r="R33" s="36"/>
    </row>
    <row r="34" spans="2:18" s="1" customFormat="1" ht="14.4" hidden="1" customHeight="1">
      <c r="B34" s="34"/>
      <c r="C34" s="35"/>
      <c r="D34" s="35"/>
      <c r="E34" s="41" t="s">
        <v>43</v>
      </c>
      <c r="F34" s="42">
        <v>0.21</v>
      </c>
      <c r="G34" s="106" t="s">
        <v>41</v>
      </c>
      <c r="H34" s="236">
        <f>ROUND((SUM(BG97:BG98)+SUM(BG116:BG137)), 2)</f>
        <v>0</v>
      </c>
      <c r="I34" s="233"/>
      <c r="J34" s="233"/>
      <c r="K34" s="35"/>
      <c r="L34" s="35"/>
      <c r="M34" s="236">
        <v>0</v>
      </c>
      <c r="N34" s="233"/>
      <c r="O34" s="233"/>
      <c r="P34" s="233"/>
      <c r="Q34" s="35"/>
      <c r="R34" s="36"/>
    </row>
    <row r="35" spans="2:18" s="1" customFormat="1" ht="14.4" hidden="1" customHeight="1">
      <c r="B35" s="34"/>
      <c r="C35" s="35"/>
      <c r="D35" s="35"/>
      <c r="E35" s="41" t="s">
        <v>44</v>
      </c>
      <c r="F35" s="42">
        <v>0.15</v>
      </c>
      <c r="G35" s="106" t="s">
        <v>41</v>
      </c>
      <c r="H35" s="236">
        <f>ROUND((SUM(BH97:BH98)+SUM(BH116:BH137)), 2)</f>
        <v>0</v>
      </c>
      <c r="I35" s="233"/>
      <c r="J35" s="233"/>
      <c r="K35" s="35"/>
      <c r="L35" s="35"/>
      <c r="M35" s="236">
        <v>0</v>
      </c>
      <c r="N35" s="233"/>
      <c r="O35" s="233"/>
      <c r="P35" s="233"/>
      <c r="Q35" s="35"/>
      <c r="R35" s="36"/>
    </row>
    <row r="36" spans="2:18" s="1" customFormat="1" ht="14.4" hidden="1" customHeight="1">
      <c r="B36" s="34"/>
      <c r="C36" s="35"/>
      <c r="D36" s="35"/>
      <c r="E36" s="41" t="s">
        <v>45</v>
      </c>
      <c r="F36" s="42">
        <v>0</v>
      </c>
      <c r="G36" s="106" t="s">
        <v>41</v>
      </c>
      <c r="H36" s="236">
        <f>ROUND((SUM(BI97:BI98)+SUM(BI116:BI137)), 2)</f>
        <v>0</v>
      </c>
      <c r="I36" s="233"/>
      <c r="J36" s="233"/>
      <c r="K36" s="35"/>
      <c r="L36" s="35"/>
      <c r="M36" s="236">
        <v>0</v>
      </c>
      <c r="N36" s="233"/>
      <c r="O36" s="233"/>
      <c r="P36" s="233"/>
      <c r="Q36" s="35"/>
      <c r="R36" s="36"/>
    </row>
    <row r="37" spans="2:18" s="1" customFormat="1" ht="6.9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2"/>
      <c r="D38" s="107" t="s">
        <v>46</v>
      </c>
      <c r="E38" s="73"/>
      <c r="F38" s="73"/>
      <c r="G38" s="108" t="s">
        <v>47</v>
      </c>
      <c r="H38" s="109" t="s">
        <v>48</v>
      </c>
      <c r="I38" s="73"/>
      <c r="J38" s="73"/>
      <c r="K38" s="73"/>
      <c r="L38" s="237">
        <f>SUM(M30:M36)</f>
        <v>0</v>
      </c>
      <c r="M38" s="237"/>
      <c r="N38" s="237"/>
      <c r="O38" s="237"/>
      <c r="P38" s="238"/>
      <c r="Q38" s="102"/>
      <c r="R38" s="36"/>
    </row>
    <row r="39" spans="2:18" s="1" customFormat="1" ht="14.4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 ht="14.4">
      <c r="B50" s="34"/>
      <c r="C50" s="35"/>
      <c r="D50" s="49" t="s">
        <v>49</v>
      </c>
      <c r="E50" s="50"/>
      <c r="F50" s="50"/>
      <c r="G50" s="50"/>
      <c r="H50" s="51"/>
      <c r="I50" s="35"/>
      <c r="J50" s="49" t="s">
        <v>50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4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5"/>
    </row>
    <row r="52" spans="2:18">
      <c r="B52" s="24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5"/>
    </row>
    <row r="53" spans="2:18">
      <c r="B53" s="24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5"/>
    </row>
    <row r="54" spans="2:18">
      <c r="B54" s="24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5"/>
    </row>
    <row r="55" spans="2:18">
      <c r="B55" s="24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5"/>
    </row>
    <row r="56" spans="2:18">
      <c r="B56" s="24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5"/>
    </row>
    <row r="57" spans="2:18">
      <c r="B57" s="24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5"/>
    </row>
    <row r="58" spans="2:18">
      <c r="B58" s="24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5"/>
    </row>
    <row r="59" spans="2:18" s="1" customFormat="1" ht="14.4">
      <c r="B59" s="34"/>
      <c r="C59" s="35"/>
      <c r="D59" s="54" t="s">
        <v>51</v>
      </c>
      <c r="E59" s="55"/>
      <c r="F59" s="55"/>
      <c r="G59" s="56" t="s">
        <v>52</v>
      </c>
      <c r="H59" s="57"/>
      <c r="I59" s="35"/>
      <c r="J59" s="54" t="s">
        <v>51</v>
      </c>
      <c r="K59" s="55"/>
      <c r="L59" s="55"/>
      <c r="M59" s="55"/>
      <c r="N59" s="56" t="s">
        <v>52</v>
      </c>
      <c r="O59" s="55"/>
      <c r="P59" s="57"/>
      <c r="Q59" s="35"/>
      <c r="R59" s="36"/>
    </row>
    <row r="60" spans="2:18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 ht="14.4">
      <c r="B61" s="34"/>
      <c r="C61" s="35"/>
      <c r="D61" s="49" t="s">
        <v>53</v>
      </c>
      <c r="E61" s="50"/>
      <c r="F61" s="50"/>
      <c r="G61" s="50"/>
      <c r="H61" s="51"/>
      <c r="I61" s="35"/>
      <c r="J61" s="49" t="s">
        <v>54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4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5"/>
    </row>
    <row r="63" spans="2:18">
      <c r="B63" s="24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5"/>
    </row>
    <row r="64" spans="2:18">
      <c r="B64" s="24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5"/>
    </row>
    <row r="65" spans="2:18">
      <c r="B65" s="24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5"/>
    </row>
    <row r="66" spans="2:18">
      <c r="B66" s="24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5"/>
    </row>
    <row r="67" spans="2:18">
      <c r="B67" s="24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5"/>
    </row>
    <row r="68" spans="2:18">
      <c r="B68" s="24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5"/>
    </row>
    <row r="69" spans="2:18">
      <c r="B69" s="24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5"/>
    </row>
    <row r="70" spans="2:18" s="1" customFormat="1" ht="14.4">
      <c r="B70" s="34"/>
      <c r="C70" s="35"/>
      <c r="D70" s="54" t="s">
        <v>51</v>
      </c>
      <c r="E70" s="55"/>
      <c r="F70" s="55"/>
      <c r="G70" s="56" t="s">
        <v>52</v>
      </c>
      <c r="H70" s="57"/>
      <c r="I70" s="35"/>
      <c r="J70" s="54" t="s">
        <v>51</v>
      </c>
      <c r="K70" s="55"/>
      <c r="L70" s="55"/>
      <c r="M70" s="55"/>
      <c r="N70" s="56" t="s">
        <v>52</v>
      </c>
      <c r="O70" s="55"/>
      <c r="P70" s="57"/>
      <c r="Q70" s="35"/>
      <c r="R70" s="36"/>
    </row>
    <row r="71" spans="2:18" s="1" customFormat="1" ht="14.4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" customHeight="1">
      <c r="B76" s="34"/>
      <c r="C76" s="197" t="s">
        <v>102</v>
      </c>
      <c r="D76" s="198"/>
      <c r="E76" s="198"/>
      <c r="F76" s="198"/>
      <c r="G76" s="198"/>
      <c r="H76" s="198"/>
      <c r="I76" s="198"/>
      <c r="J76" s="198"/>
      <c r="K76" s="198"/>
      <c r="L76" s="198"/>
      <c r="M76" s="198"/>
      <c r="N76" s="198"/>
      <c r="O76" s="198"/>
      <c r="P76" s="198"/>
      <c r="Q76" s="198"/>
      <c r="R76" s="36"/>
    </row>
    <row r="77" spans="2:18" s="1" customFormat="1" ht="6.9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15</v>
      </c>
      <c r="D78" s="35"/>
      <c r="E78" s="35"/>
      <c r="F78" s="231" t="str">
        <f>F6</f>
        <v>STATICKÉ ZAJIŠTĚNÍ KONSTRUKCÍ MALÉ SCÉNY V ÚSTÍ NAD ORLICÍ, parc. č. st. 167 a 318</v>
      </c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35"/>
      <c r="R78" s="36"/>
    </row>
    <row r="79" spans="2:18" s="1" customFormat="1" ht="36.9" customHeight="1">
      <c r="B79" s="34"/>
      <c r="C79" s="68" t="s">
        <v>98</v>
      </c>
      <c r="D79" s="35"/>
      <c r="E79" s="35"/>
      <c r="F79" s="212" t="str">
        <f>F7</f>
        <v>01 - Ostatní a vedlejší náklady</v>
      </c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35"/>
      <c r="R79" s="36"/>
    </row>
    <row r="80" spans="2:18" s="1" customFormat="1" ht="6.9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20</v>
      </c>
      <c r="D81" s="35"/>
      <c r="E81" s="35"/>
      <c r="F81" s="29" t="str">
        <f>F9</f>
        <v>Ústí nad Orlicí , Havlíčkova 621, 562 01, Ústí nad Orlicí, kraj Pardubický</v>
      </c>
      <c r="G81" s="35"/>
      <c r="H81" s="35"/>
      <c r="I81" s="35"/>
      <c r="J81" s="35"/>
      <c r="K81" s="31" t="s">
        <v>21</v>
      </c>
      <c r="L81" s="35"/>
      <c r="M81" s="234">
        <f>IF(O9="","",O9)</f>
        <v>42766</v>
      </c>
      <c r="N81" s="234"/>
      <c r="O81" s="234"/>
      <c r="P81" s="234"/>
      <c r="Q81" s="35"/>
      <c r="R81" s="36"/>
    </row>
    <row r="82" spans="2:47" s="1" customFormat="1" ht="6.9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3.2">
      <c r="B83" s="34"/>
      <c r="C83" s="31" t="s">
        <v>24</v>
      </c>
      <c r="D83" s="35"/>
      <c r="E83" s="35"/>
      <c r="F83" s="29" t="str">
        <f>E12</f>
        <v>Město Ústí nad Orlicí, Sychrova, 562 24, Ústí nad Orlicí</v>
      </c>
      <c r="G83" s="35"/>
      <c r="H83" s="35"/>
      <c r="I83" s="35"/>
      <c r="J83" s="35"/>
      <c r="K83" s="31" t="s">
        <v>29</v>
      </c>
      <c r="L83" s="35"/>
      <c r="M83" s="230" t="str">
        <f>E18</f>
        <v>PROXIMA projekt, s.r.o.</v>
      </c>
      <c r="N83" s="230"/>
      <c r="O83" s="230"/>
      <c r="P83" s="230"/>
      <c r="Q83" s="230"/>
      <c r="R83" s="36"/>
    </row>
    <row r="84" spans="2:47" s="1" customFormat="1" ht="14.4" customHeight="1">
      <c r="B84" s="34"/>
      <c r="C84" s="31" t="s">
        <v>27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230" t="str">
        <f>E21</f>
        <v xml:space="preserve"> </v>
      </c>
      <c r="N84" s="230"/>
      <c r="O84" s="230"/>
      <c r="P84" s="230"/>
      <c r="Q84" s="230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39" t="s">
        <v>103</v>
      </c>
      <c r="D86" s="240"/>
      <c r="E86" s="240"/>
      <c r="F86" s="240"/>
      <c r="G86" s="240"/>
      <c r="H86" s="102"/>
      <c r="I86" s="102"/>
      <c r="J86" s="102"/>
      <c r="K86" s="102"/>
      <c r="L86" s="102"/>
      <c r="M86" s="102"/>
      <c r="N86" s="239" t="s">
        <v>104</v>
      </c>
      <c r="O86" s="240"/>
      <c r="P86" s="240"/>
      <c r="Q86" s="240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0" t="s">
        <v>105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22">
        <f>N116</f>
        <v>0</v>
      </c>
      <c r="O88" s="241"/>
      <c r="P88" s="241"/>
      <c r="Q88" s="241"/>
      <c r="R88" s="36"/>
      <c r="AU88" s="20" t="s">
        <v>106</v>
      </c>
    </row>
    <row r="89" spans="2:47" s="6" customFormat="1" ht="24.9" customHeight="1">
      <c r="B89" s="111"/>
      <c r="C89" s="112"/>
      <c r="D89" s="113" t="s">
        <v>107</v>
      </c>
      <c r="E89" s="112"/>
      <c r="F89" s="112"/>
      <c r="G89" s="112"/>
      <c r="H89" s="112"/>
      <c r="I89" s="112"/>
      <c r="J89" s="112"/>
      <c r="K89" s="112"/>
      <c r="L89" s="112"/>
      <c r="M89" s="112"/>
      <c r="N89" s="242">
        <f>N117</f>
        <v>0</v>
      </c>
      <c r="O89" s="243"/>
      <c r="P89" s="243"/>
      <c r="Q89" s="243"/>
      <c r="R89" s="114"/>
    </row>
    <row r="90" spans="2:47" s="7" customFormat="1" ht="19.95" customHeight="1">
      <c r="B90" s="115"/>
      <c r="C90" s="116"/>
      <c r="D90" s="117" t="s">
        <v>108</v>
      </c>
      <c r="E90" s="116"/>
      <c r="F90" s="116"/>
      <c r="G90" s="116"/>
      <c r="H90" s="116"/>
      <c r="I90" s="116"/>
      <c r="J90" s="116"/>
      <c r="K90" s="116"/>
      <c r="L90" s="116"/>
      <c r="M90" s="116"/>
      <c r="N90" s="244">
        <f>N118</f>
        <v>0</v>
      </c>
      <c r="O90" s="245"/>
      <c r="P90" s="245"/>
      <c r="Q90" s="245"/>
      <c r="R90" s="118"/>
    </row>
    <row r="91" spans="2:47" s="7" customFormat="1" ht="19.95" customHeight="1">
      <c r="B91" s="115"/>
      <c r="C91" s="116"/>
      <c r="D91" s="117" t="s">
        <v>109</v>
      </c>
      <c r="E91" s="116"/>
      <c r="F91" s="116"/>
      <c r="G91" s="116"/>
      <c r="H91" s="116"/>
      <c r="I91" s="116"/>
      <c r="J91" s="116"/>
      <c r="K91" s="116"/>
      <c r="L91" s="116"/>
      <c r="M91" s="116"/>
      <c r="N91" s="244">
        <f>N122</f>
        <v>0</v>
      </c>
      <c r="O91" s="245"/>
      <c r="P91" s="245"/>
      <c r="Q91" s="245"/>
      <c r="R91" s="118"/>
    </row>
    <row r="92" spans="2:47" s="7" customFormat="1" ht="19.95" customHeight="1">
      <c r="B92" s="115"/>
      <c r="C92" s="116"/>
      <c r="D92" s="117" t="s">
        <v>110</v>
      </c>
      <c r="E92" s="116"/>
      <c r="F92" s="116"/>
      <c r="G92" s="116"/>
      <c r="H92" s="116"/>
      <c r="I92" s="116"/>
      <c r="J92" s="116"/>
      <c r="K92" s="116"/>
      <c r="L92" s="116"/>
      <c r="M92" s="116"/>
      <c r="N92" s="244">
        <f>N127</f>
        <v>0</v>
      </c>
      <c r="O92" s="245"/>
      <c r="P92" s="245"/>
      <c r="Q92" s="245"/>
      <c r="R92" s="118"/>
    </row>
    <row r="93" spans="2:47" s="7" customFormat="1" ht="19.95" customHeight="1">
      <c r="B93" s="115"/>
      <c r="C93" s="116"/>
      <c r="D93" s="117" t="s">
        <v>111</v>
      </c>
      <c r="E93" s="116"/>
      <c r="F93" s="116"/>
      <c r="G93" s="116"/>
      <c r="H93" s="116"/>
      <c r="I93" s="116"/>
      <c r="J93" s="116"/>
      <c r="K93" s="116"/>
      <c r="L93" s="116"/>
      <c r="M93" s="116"/>
      <c r="N93" s="244">
        <f>N132</f>
        <v>0</v>
      </c>
      <c r="O93" s="245"/>
      <c r="P93" s="245"/>
      <c r="Q93" s="245"/>
      <c r="R93" s="118"/>
    </row>
    <row r="94" spans="2:47" s="7" customFormat="1" ht="19.95" customHeight="1">
      <c r="B94" s="115"/>
      <c r="C94" s="116"/>
      <c r="D94" s="117" t="s">
        <v>112</v>
      </c>
      <c r="E94" s="116"/>
      <c r="F94" s="116"/>
      <c r="G94" s="116"/>
      <c r="H94" s="116"/>
      <c r="I94" s="116"/>
      <c r="J94" s="116"/>
      <c r="K94" s="116"/>
      <c r="L94" s="116"/>
      <c r="M94" s="116"/>
      <c r="N94" s="244">
        <f>N134</f>
        <v>0</v>
      </c>
      <c r="O94" s="245"/>
      <c r="P94" s="245"/>
      <c r="Q94" s="245"/>
      <c r="R94" s="118"/>
    </row>
    <row r="95" spans="2:47" s="7" customFormat="1" ht="19.95" customHeight="1">
      <c r="B95" s="115"/>
      <c r="C95" s="116"/>
      <c r="D95" s="117" t="s">
        <v>113</v>
      </c>
      <c r="E95" s="116"/>
      <c r="F95" s="116"/>
      <c r="G95" s="116"/>
      <c r="H95" s="116"/>
      <c r="I95" s="116"/>
      <c r="J95" s="116"/>
      <c r="K95" s="116"/>
      <c r="L95" s="116"/>
      <c r="M95" s="116"/>
      <c r="N95" s="244">
        <f>N136</f>
        <v>0</v>
      </c>
      <c r="O95" s="245"/>
      <c r="P95" s="245"/>
      <c r="Q95" s="245"/>
      <c r="R95" s="118"/>
    </row>
    <row r="96" spans="2:47" s="1" customFormat="1" ht="21.75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6"/>
    </row>
    <row r="97" spans="2:21" s="1" customFormat="1" ht="29.25" customHeight="1">
      <c r="B97" s="34"/>
      <c r="C97" s="110" t="s">
        <v>114</v>
      </c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241">
        <v>0</v>
      </c>
      <c r="O97" s="246"/>
      <c r="P97" s="246"/>
      <c r="Q97" s="246"/>
      <c r="R97" s="36"/>
      <c r="T97" s="119"/>
      <c r="U97" s="120" t="s">
        <v>39</v>
      </c>
    </row>
    <row r="98" spans="2:21" s="1" customFormat="1" ht="18" customHeight="1"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6"/>
    </row>
    <row r="99" spans="2:21" s="1" customFormat="1" ht="29.25" customHeight="1">
      <c r="B99" s="34"/>
      <c r="C99" s="101" t="s">
        <v>90</v>
      </c>
      <c r="D99" s="102"/>
      <c r="E99" s="102"/>
      <c r="F99" s="102"/>
      <c r="G99" s="102"/>
      <c r="H99" s="102"/>
      <c r="I99" s="102"/>
      <c r="J99" s="102"/>
      <c r="K99" s="102"/>
      <c r="L99" s="215">
        <f>ROUND(SUM(N88+N97),2)</f>
        <v>0</v>
      </c>
      <c r="M99" s="215"/>
      <c r="N99" s="215"/>
      <c r="O99" s="215"/>
      <c r="P99" s="215"/>
      <c r="Q99" s="215"/>
      <c r="R99" s="36"/>
    </row>
    <row r="100" spans="2:21" s="1" customFormat="1" ht="6.9" customHeight="1">
      <c r="B100" s="58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60"/>
    </row>
    <row r="104" spans="2:21" s="1" customFormat="1" ht="6.9" customHeight="1"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3"/>
    </row>
    <row r="105" spans="2:21" s="1" customFormat="1" ht="36.9" customHeight="1">
      <c r="B105" s="34"/>
      <c r="C105" s="197" t="s">
        <v>115</v>
      </c>
      <c r="D105" s="233"/>
      <c r="E105" s="233"/>
      <c r="F105" s="233"/>
      <c r="G105" s="233"/>
      <c r="H105" s="233"/>
      <c r="I105" s="233"/>
      <c r="J105" s="233"/>
      <c r="K105" s="233"/>
      <c r="L105" s="233"/>
      <c r="M105" s="233"/>
      <c r="N105" s="233"/>
      <c r="O105" s="233"/>
      <c r="P105" s="233"/>
      <c r="Q105" s="233"/>
      <c r="R105" s="36"/>
    </row>
    <row r="106" spans="2:21" s="1" customFormat="1" ht="6.9" customHeight="1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</row>
    <row r="107" spans="2:21" s="1" customFormat="1" ht="30" customHeight="1">
      <c r="B107" s="34"/>
      <c r="C107" s="31" t="s">
        <v>15</v>
      </c>
      <c r="D107" s="35"/>
      <c r="E107" s="35"/>
      <c r="F107" s="231" t="str">
        <f>F6</f>
        <v>STATICKÉ ZAJIŠTĚNÍ KONSTRUKCÍ MALÉ SCÉNY V ÚSTÍ NAD ORLICÍ, parc. č. st. 167 a 318</v>
      </c>
      <c r="G107" s="232"/>
      <c r="H107" s="232"/>
      <c r="I107" s="232"/>
      <c r="J107" s="232"/>
      <c r="K107" s="232"/>
      <c r="L107" s="232"/>
      <c r="M107" s="232"/>
      <c r="N107" s="232"/>
      <c r="O107" s="232"/>
      <c r="P107" s="232"/>
      <c r="Q107" s="35"/>
      <c r="R107" s="36"/>
    </row>
    <row r="108" spans="2:21" s="1" customFormat="1" ht="36.9" customHeight="1">
      <c r="B108" s="34"/>
      <c r="C108" s="68" t="s">
        <v>98</v>
      </c>
      <c r="D108" s="35"/>
      <c r="E108" s="35"/>
      <c r="F108" s="212" t="str">
        <f>F7</f>
        <v>01 - Ostatní a vedlejší náklady</v>
      </c>
      <c r="G108" s="233"/>
      <c r="H108" s="233"/>
      <c r="I108" s="233"/>
      <c r="J108" s="233"/>
      <c r="K108" s="233"/>
      <c r="L108" s="233"/>
      <c r="M108" s="233"/>
      <c r="N108" s="233"/>
      <c r="O108" s="233"/>
      <c r="P108" s="233"/>
      <c r="Q108" s="35"/>
      <c r="R108" s="36"/>
    </row>
    <row r="109" spans="2:21" s="1" customFormat="1" ht="6.9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6"/>
    </row>
    <row r="110" spans="2:21" s="1" customFormat="1" ht="18" customHeight="1">
      <c r="B110" s="34"/>
      <c r="C110" s="31" t="s">
        <v>20</v>
      </c>
      <c r="D110" s="35"/>
      <c r="E110" s="35"/>
      <c r="F110" s="29" t="str">
        <f>F9</f>
        <v>Ústí nad Orlicí , Havlíčkova 621, 562 01, Ústí nad Orlicí, kraj Pardubický</v>
      </c>
      <c r="G110" s="35"/>
      <c r="H110" s="35"/>
      <c r="I110" s="35"/>
      <c r="J110" s="35"/>
      <c r="K110" s="31" t="s">
        <v>21</v>
      </c>
      <c r="L110" s="35"/>
      <c r="M110" s="234">
        <f>IF(O9="","",O9)</f>
        <v>42766</v>
      </c>
      <c r="N110" s="234"/>
      <c r="O110" s="234"/>
      <c r="P110" s="234"/>
      <c r="Q110" s="35"/>
      <c r="R110" s="36"/>
    </row>
    <row r="111" spans="2:21" s="1" customFormat="1" ht="6.9" customHeight="1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</row>
    <row r="112" spans="2:21" s="1" customFormat="1" ht="13.2">
      <c r="B112" s="34"/>
      <c r="C112" s="31" t="s">
        <v>24</v>
      </c>
      <c r="D112" s="35"/>
      <c r="E112" s="35"/>
      <c r="F112" s="29" t="str">
        <f>E12</f>
        <v>Město Ústí nad Orlicí, Sychrova, 562 24, Ústí nad Orlicí</v>
      </c>
      <c r="G112" s="35"/>
      <c r="H112" s="35"/>
      <c r="I112" s="35"/>
      <c r="J112" s="35"/>
      <c r="K112" s="31" t="s">
        <v>29</v>
      </c>
      <c r="L112" s="35"/>
      <c r="M112" s="230" t="str">
        <f>E18</f>
        <v>PROXIMA projekt, s.r.o.</v>
      </c>
      <c r="N112" s="230"/>
      <c r="O112" s="230"/>
      <c r="P112" s="230"/>
      <c r="Q112" s="230"/>
      <c r="R112" s="36"/>
    </row>
    <row r="113" spans="2:65" s="1" customFormat="1" ht="14.4" customHeight="1">
      <c r="B113" s="34"/>
      <c r="C113" s="31" t="s">
        <v>27</v>
      </c>
      <c r="D113" s="35"/>
      <c r="E113" s="35"/>
      <c r="F113" s="29" t="str">
        <f>IF(E15="","",E15)</f>
        <v xml:space="preserve"> </v>
      </c>
      <c r="G113" s="35"/>
      <c r="H113" s="35"/>
      <c r="I113" s="35"/>
      <c r="J113" s="35"/>
      <c r="K113" s="31" t="s">
        <v>34</v>
      </c>
      <c r="L113" s="35"/>
      <c r="M113" s="230" t="str">
        <f>E21</f>
        <v xml:space="preserve"> </v>
      </c>
      <c r="N113" s="230"/>
      <c r="O113" s="230"/>
      <c r="P113" s="230"/>
      <c r="Q113" s="230"/>
      <c r="R113" s="36"/>
    </row>
    <row r="114" spans="2:65" s="1" customFormat="1" ht="10.35" customHeight="1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8" customFormat="1" ht="29.25" customHeight="1">
      <c r="B115" s="121"/>
      <c r="C115" s="122" t="s">
        <v>116</v>
      </c>
      <c r="D115" s="123" t="s">
        <v>117</v>
      </c>
      <c r="E115" s="123" t="s">
        <v>57</v>
      </c>
      <c r="F115" s="247" t="s">
        <v>118</v>
      </c>
      <c r="G115" s="247"/>
      <c r="H115" s="247"/>
      <c r="I115" s="247"/>
      <c r="J115" s="123" t="s">
        <v>119</v>
      </c>
      <c r="K115" s="123" t="s">
        <v>120</v>
      </c>
      <c r="L115" s="248" t="s">
        <v>121</v>
      </c>
      <c r="M115" s="248"/>
      <c r="N115" s="247" t="s">
        <v>104</v>
      </c>
      <c r="O115" s="247"/>
      <c r="P115" s="247"/>
      <c r="Q115" s="249"/>
      <c r="R115" s="124"/>
      <c r="T115" s="74" t="s">
        <v>122</v>
      </c>
      <c r="U115" s="75" t="s">
        <v>39</v>
      </c>
      <c r="V115" s="75" t="s">
        <v>123</v>
      </c>
      <c r="W115" s="75" t="s">
        <v>124</v>
      </c>
      <c r="X115" s="75" t="s">
        <v>125</v>
      </c>
      <c r="Y115" s="75" t="s">
        <v>126</v>
      </c>
      <c r="Z115" s="75" t="s">
        <v>127</v>
      </c>
      <c r="AA115" s="76" t="s">
        <v>128</v>
      </c>
    </row>
    <row r="116" spans="2:65" s="1" customFormat="1" ht="29.25" customHeight="1">
      <c r="B116" s="34"/>
      <c r="C116" s="78" t="s">
        <v>100</v>
      </c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261">
        <f>BK116</f>
        <v>0</v>
      </c>
      <c r="O116" s="262"/>
      <c r="P116" s="262"/>
      <c r="Q116" s="262"/>
      <c r="R116" s="36"/>
      <c r="T116" s="77"/>
      <c r="U116" s="50"/>
      <c r="V116" s="50"/>
      <c r="W116" s="125">
        <f>W117</f>
        <v>0</v>
      </c>
      <c r="X116" s="50"/>
      <c r="Y116" s="125">
        <f>Y117</f>
        <v>0</v>
      </c>
      <c r="Z116" s="50"/>
      <c r="AA116" s="126">
        <f>AA117</f>
        <v>0</v>
      </c>
      <c r="AT116" s="20" t="s">
        <v>74</v>
      </c>
      <c r="AU116" s="20" t="s">
        <v>106</v>
      </c>
      <c r="BK116" s="127">
        <f>BK117</f>
        <v>0</v>
      </c>
    </row>
    <row r="117" spans="2:65" s="9" customFormat="1" ht="37.35" customHeight="1">
      <c r="B117" s="128"/>
      <c r="C117" s="129"/>
      <c r="D117" s="130" t="s">
        <v>107</v>
      </c>
      <c r="E117" s="130"/>
      <c r="F117" s="130"/>
      <c r="G117" s="130"/>
      <c r="H117" s="130"/>
      <c r="I117" s="130"/>
      <c r="J117" s="130"/>
      <c r="K117" s="130"/>
      <c r="L117" s="130"/>
      <c r="M117" s="130"/>
      <c r="N117" s="263">
        <f>BK117</f>
        <v>0</v>
      </c>
      <c r="O117" s="242"/>
      <c r="P117" s="242"/>
      <c r="Q117" s="242"/>
      <c r="R117" s="131"/>
      <c r="T117" s="132"/>
      <c r="U117" s="129"/>
      <c r="V117" s="129"/>
      <c r="W117" s="133">
        <f>W118+W122+W127+W132+W134+W136</f>
        <v>0</v>
      </c>
      <c r="X117" s="129"/>
      <c r="Y117" s="133">
        <f>Y118+Y122+Y127+Y132+Y134+Y136</f>
        <v>0</v>
      </c>
      <c r="Z117" s="129"/>
      <c r="AA117" s="134">
        <f>AA118+AA122+AA127+AA132+AA134+AA136</f>
        <v>0</v>
      </c>
      <c r="AR117" s="135" t="s">
        <v>129</v>
      </c>
      <c r="AT117" s="136" t="s">
        <v>74</v>
      </c>
      <c r="AU117" s="136" t="s">
        <v>75</v>
      </c>
      <c r="AY117" s="135" t="s">
        <v>130</v>
      </c>
      <c r="BK117" s="137">
        <f>BK118+BK122+BK127+BK132+BK134+BK136</f>
        <v>0</v>
      </c>
    </row>
    <row r="118" spans="2:65" s="9" customFormat="1" ht="19.95" customHeight="1">
      <c r="B118" s="128"/>
      <c r="C118" s="129"/>
      <c r="D118" s="138" t="s">
        <v>108</v>
      </c>
      <c r="E118" s="138"/>
      <c r="F118" s="138"/>
      <c r="G118" s="138"/>
      <c r="H118" s="138"/>
      <c r="I118" s="138"/>
      <c r="J118" s="138"/>
      <c r="K118" s="138"/>
      <c r="L118" s="138"/>
      <c r="M118" s="138"/>
      <c r="N118" s="264">
        <f>BK118</f>
        <v>0</v>
      </c>
      <c r="O118" s="265"/>
      <c r="P118" s="265"/>
      <c r="Q118" s="265"/>
      <c r="R118" s="131"/>
      <c r="T118" s="132"/>
      <c r="U118" s="129"/>
      <c r="V118" s="129"/>
      <c r="W118" s="133">
        <f>SUM(W119:W121)</f>
        <v>0</v>
      </c>
      <c r="X118" s="129"/>
      <c r="Y118" s="133">
        <f>SUM(Y119:Y121)</f>
        <v>0</v>
      </c>
      <c r="Z118" s="129"/>
      <c r="AA118" s="134">
        <f>SUM(AA119:AA121)</f>
        <v>0</v>
      </c>
      <c r="AR118" s="135" t="s">
        <v>129</v>
      </c>
      <c r="AT118" s="136" t="s">
        <v>74</v>
      </c>
      <c r="AU118" s="136" t="s">
        <v>19</v>
      </c>
      <c r="AY118" s="135" t="s">
        <v>130</v>
      </c>
      <c r="BK118" s="137">
        <f>SUM(BK119:BK121)</f>
        <v>0</v>
      </c>
    </row>
    <row r="119" spans="2:65" s="1" customFormat="1" ht="22.5" customHeight="1">
      <c r="B119" s="139"/>
      <c r="C119" s="140" t="s">
        <v>19</v>
      </c>
      <c r="D119" s="140" t="s">
        <v>131</v>
      </c>
      <c r="E119" s="141" t="s">
        <v>132</v>
      </c>
      <c r="F119" s="250" t="s">
        <v>133</v>
      </c>
      <c r="G119" s="250"/>
      <c r="H119" s="250"/>
      <c r="I119" s="250"/>
      <c r="J119" s="142" t="s">
        <v>134</v>
      </c>
      <c r="K119" s="143">
        <v>5</v>
      </c>
      <c r="L119" s="251"/>
      <c r="M119" s="251"/>
      <c r="N119" s="251">
        <f>ROUND(L119*K119,2)</f>
        <v>0</v>
      </c>
      <c r="O119" s="251"/>
      <c r="P119" s="251"/>
      <c r="Q119" s="251"/>
      <c r="R119" s="144"/>
      <c r="T119" s="145" t="s">
        <v>5</v>
      </c>
      <c r="U119" s="43" t="s">
        <v>40</v>
      </c>
      <c r="V119" s="146">
        <v>0</v>
      </c>
      <c r="W119" s="146">
        <f>V119*K119</f>
        <v>0</v>
      </c>
      <c r="X119" s="146">
        <v>0</v>
      </c>
      <c r="Y119" s="146">
        <f>X119*K119</f>
        <v>0</v>
      </c>
      <c r="Z119" s="146">
        <v>0</v>
      </c>
      <c r="AA119" s="147">
        <f>Z119*K119</f>
        <v>0</v>
      </c>
      <c r="AR119" s="20" t="s">
        <v>135</v>
      </c>
      <c r="AT119" s="20" t="s">
        <v>131</v>
      </c>
      <c r="AU119" s="20" t="s">
        <v>96</v>
      </c>
      <c r="AY119" s="20" t="s">
        <v>130</v>
      </c>
      <c r="BE119" s="148">
        <f>IF(U119="základní",N119,0)</f>
        <v>0</v>
      </c>
      <c r="BF119" s="148">
        <f>IF(U119="snížená",N119,0)</f>
        <v>0</v>
      </c>
      <c r="BG119" s="148">
        <f>IF(U119="zákl. přenesená",N119,0)</f>
        <v>0</v>
      </c>
      <c r="BH119" s="148">
        <f>IF(U119="sníž. přenesená",N119,0)</f>
        <v>0</v>
      </c>
      <c r="BI119" s="148">
        <f>IF(U119="nulová",N119,0)</f>
        <v>0</v>
      </c>
      <c r="BJ119" s="20" t="s">
        <v>19</v>
      </c>
      <c r="BK119" s="148">
        <f>ROUND(L119*K119,2)</f>
        <v>0</v>
      </c>
      <c r="BL119" s="20" t="s">
        <v>135</v>
      </c>
      <c r="BM119" s="20" t="s">
        <v>136</v>
      </c>
    </row>
    <row r="120" spans="2:65" s="10" customFormat="1" ht="22.5" customHeight="1">
      <c r="B120" s="149"/>
      <c r="C120" s="150"/>
      <c r="D120" s="150"/>
      <c r="E120" s="151" t="s">
        <v>5</v>
      </c>
      <c r="F120" s="252" t="s">
        <v>137</v>
      </c>
      <c r="G120" s="253"/>
      <c r="H120" s="253"/>
      <c r="I120" s="253"/>
      <c r="J120" s="150"/>
      <c r="K120" s="152" t="s">
        <v>5</v>
      </c>
      <c r="L120" s="150"/>
      <c r="M120" s="150"/>
      <c r="N120" s="150"/>
      <c r="O120" s="150"/>
      <c r="P120" s="150"/>
      <c r="Q120" s="150"/>
      <c r="R120" s="153"/>
      <c r="T120" s="154"/>
      <c r="U120" s="150"/>
      <c r="V120" s="150"/>
      <c r="W120" s="150"/>
      <c r="X120" s="150"/>
      <c r="Y120" s="150"/>
      <c r="Z120" s="150"/>
      <c r="AA120" s="155"/>
      <c r="AT120" s="156" t="s">
        <v>138</v>
      </c>
      <c r="AU120" s="156" t="s">
        <v>96</v>
      </c>
      <c r="AV120" s="10" t="s">
        <v>19</v>
      </c>
      <c r="AW120" s="10" t="s">
        <v>33</v>
      </c>
      <c r="AX120" s="10" t="s">
        <v>75</v>
      </c>
      <c r="AY120" s="156" t="s">
        <v>130</v>
      </c>
    </row>
    <row r="121" spans="2:65" s="11" customFormat="1" ht="22.5" customHeight="1">
      <c r="B121" s="157"/>
      <c r="C121" s="158"/>
      <c r="D121" s="158"/>
      <c r="E121" s="159" t="s">
        <v>5</v>
      </c>
      <c r="F121" s="254" t="s">
        <v>129</v>
      </c>
      <c r="G121" s="255"/>
      <c r="H121" s="255"/>
      <c r="I121" s="255"/>
      <c r="J121" s="158"/>
      <c r="K121" s="160">
        <v>5</v>
      </c>
      <c r="L121" s="158"/>
      <c r="M121" s="158"/>
      <c r="N121" s="158"/>
      <c r="O121" s="158"/>
      <c r="P121" s="158"/>
      <c r="Q121" s="158"/>
      <c r="R121" s="161"/>
      <c r="T121" s="162"/>
      <c r="U121" s="158"/>
      <c r="V121" s="158"/>
      <c r="W121" s="158"/>
      <c r="X121" s="158"/>
      <c r="Y121" s="158"/>
      <c r="Z121" s="158"/>
      <c r="AA121" s="163"/>
      <c r="AT121" s="164" t="s">
        <v>138</v>
      </c>
      <c r="AU121" s="164" t="s">
        <v>96</v>
      </c>
      <c r="AV121" s="11" t="s">
        <v>96</v>
      </c>
      <c r="AW121" s="11" t="s">
        <v>33</v>
      </c>
      <c r="AX121" s="11" t="s">
        <v>19</v>
      </c>
      <c r="AY121" s="164" t="s">
        <v>130</v>
      </c>
    </row>
    <row r="122" spans="2:65" s="9" customFormat="1" ht="29.85" customHeight="1">
      <c r="B122" s="128"/>
      <c r="C122" s="129"/>
      <c r="D122" s="138" t="s">
        <v>109</v>
      </c>
      <c r="E122" s="138"/>
      <c r="F122" s="138"/>
      <c r="G122" s="138"/>
      <c r="H122" s="138"/>
      <c r="I122" s="138"/>
      <c r="J122" s="138"/>
      <c r="K122" s="138"/>
      <c r="L122" s="138"/>
      <c r="M122" s="138"/>
      <c r="N122" s="264">
        <f>BK122</f>
        <v>0</v>
      </c>
      <c r="O122" s="265"/>
      <c r="P122" s="265"/>
      <c r="Q122" s="265"/>
      <c r="R122" s="131"/>
      <c r="T122" s="132"/>
      <c r="U122" s="129"/>
      <c r="V122" s="129"/>
      <c r="W122" s="133">
        <f>SUM(W123:W126)</f>
        <v>0</v>
      </c>
      <c r="X122" s="129"/>
      <c r="Y122" s="133">
        <f>SUM(Y123:Y126)</f>
        <v>0</v>
      </c>
      <c r="Z122" s="129"/>
      <c r="AA122" s="134">
        <f>SUM(AA123:AA126)</f>
        <v>0</v>
      </c>
      <c r="AR122" s="135" t="s">
        <v>129</v>
      </c>
      <c r="AT122" s="136" t="s">
        <v>74</v>
      </c>
      <c r="AU122" s="136" t="s">
        <v>19</v>
      </c>
      <c r="AY122" s="135" t="s">
        <v>130</v>
      </c>
      <c r="BK122" s="137">
        <f>SUM(BK123:BK126)</f>
        <v>0</v>
      </c>
    </row>
    <row r="123" spans="2:65" s="1" customFormat="1" ht="22.5" customHeight="1">
      <c r="B123" s="139"/>
      <c r="C123" s="140" t="s">
        <v>96</v>
      </c>
      <c r="D123" s="140" t="s">
        <v>131</v>
      </c>
      <c r="E123" s="141" t="s">
        <v>139</v>
      </c>
      <c r="F123" s="250" t="s">
        <v>140</v>
      </c>
      <c r="G123" s="250"/>
      <c r="H123" s="250"/>
      <c r="I123" s="250"/>
      <c r="J123" s="142" t="s">
        <v>141</v>
      </c>
      <c r="K123" s="143">
        <v>1</v>
      </c>
      <c r="L123" s="251"/>
      <c r="M123" s="251"/>
      <c r="N123" s="251">
        <f>ROUND(L123*K123,2)</f>
        <v>0</v>
      </c>
      <c r="O123" s="251"/>
      <c r="P123" s="251"/>
      <c r="Q123" s="251"/>
      <c r="R123" s="144"/>
      <c r="T123" s="145" t="s">
        <v>5</v>
      </c>
      <c r="U123" s="43" t="s">
        <v>40</v>
      </c>
      <c r="V123" s="146">
        <v>0</v>
      </c>
      <c r="W123" s="146">
        <f>V123*K123</f>
        <v>0</v>
      </c>
      <c r="X123" s="146">
        <v>0</v>
      </c>
      <c r="Y123" s="146">
        <f>X123*K123</f>
        <v>0</v>
      </c>
      <c r="Z123" s="146">
        <v>0</v>
      </c>
      <c r="AA123" s="147">
        <f>Z123*K123</f>
        <v>0</v>
      </c>
      <c r="AR123" s="20" t="s">
        <v>135</v>
      </c>
      <c r="AT123" s="20" t="s">
        <v>131</v>
      </c>
      <c r="AU123" s="20" t="s">
        <v>96</v>
      </c>
      <c r="AY123" s="20" t="s">
        <v>130</v>
      </c>
      <c r="BE123" s="148">
        <f>IF(U123="základní",N123,0)</f>
        <v>0</v>
      </c>
      <c r="BF123" s="148">
        <f>IF(U123="snížená",N123,0)</f>
        <v>0</v>
      </c>
      <c r="BG123" s="148">
        <f>IF(U123="zákl. přenesená",N123,0)</f>
        <v>0</v>
      </c>
      <c r="BH123" s="148">
        <f>IF(U123="sníž. přenesená",N123,0)</f>
        <v>0</v>
      </c>
      <c r="BI123" s="148">
        <f>IF(U123="nulová",N123,0)</f>
        <v>0</v>
      </c>
      <c r="BJ123" s="20" t="s">
        <v>19</v>
      </c>
      <c r="BK123" s="148">
        <f>ROUND(L123*K123,2)</f>
        <v>0</v>
      </c>
      <c r="BL123" s="20" t="s">
        <v>135</v>
      </c>
      <c r="BM123" s="20" t="s">
        <v>142</v>
      </c>
    </row>
    <row r="124" spans="2:65" s="11" customFormat="1" ht="31.5" customHeight="1">
      <c r="B124" s="157"/>
      <c r="C124" s="158"/>
      <c r="D124" s="158"/>
      <c r="E124" s="159" t="s">
        <v>5</v>
      </c>
      <c r="F124" s="256" t="s">
        <v>143</v>
      </c>
      <c r="G124" s="257"/>
      <c r="H124" s="257"/>
      <c r="I124" s="257"/>
      <c r="J124" s="158"/>
      <c r="K124" s="160">
        <v>1</v>
      </c>
      <c r="L124" s="158"/>
      <c r="M124" s="158"/>
      <c r="N124" s="158"/>
      <c r="O124" s="158"/>
      <c r="P124" s="158"/>
      <c r="Q124" s="158"/>
      <c r="R124" s="161"/>
      <c r="T124" s="162"/>
      <c r="U124" s="158"/>
      <c r="V124" s="158"/>
      <c r="W124" s="158"/>
      <c r="X124" s="158"/>
      <c r="Y124" s="158"/>
      <c r="Z124" s="158"/>
      <c r="AA124" s="163"/>
      <c r="AT124" s="164" t="s">
        <v>138</v>
      </c>
      <c r="AU124" s="164" t="s">
        <v>96</v>
      </c>
      <c r="AV124" s="11" t="s">
        <v>96</v>
      </c>
      <c r="AW124" s="11" t="s">
        <v>33</v>
      </c>
      <c r="AX124" s="11" t="s">
        <v>19</v>
      </c>
      <c r="AY124" s="164" t="s">
        <v>130</v>
      </c>
    </row>
    <row r="125" spans="2:65" s="10" customFormat="1" ht="31.5" customHeight="1">
      <c r="B125" s="149"/>
      <c r="C125" s="150"/>
      <c r="D125" s="150"/>
      <c r="E125" s="151" t="s">
        <v>5</v>
      </c>
      <c r="F125" s="258" t="s">
        <v>476</v>
      </c>
      <c r="G125" s="259"/>
      <c r="H125" s="259"/>
      <c r="I125" s="259"/>
      <c r="J125" s="150"/>
      <c r="K125" s="152" t="s">
        <v>5</v>
      </c>
      <c r="L125" s="150"/>
      <c r="M125" s="150"/>
      <c r="N125" s="150"/>
      <c r="O125" s="150"/>
      <c r="P125" s="150"/>
      <c r="Q125" s="150"/>
      <c r="R125" s="153"/>
      <c r="T125" s="154"/>
      <c r="U125" s="150"/>
      <c r="V125" s="150"/>
      <c r="W125" s="150"/>
      <c r="X125" s="150"/>
      <c r="Y125" s="150"/>
      <c r="Z125" s="150"/>
      <c r="AA125" s="155"/>
      <c r="AT125" s="156" t="s">
        <v>138</v>
      </c>
      <c r="AU125" s="156" t="s">
        <v>96</v>
      </c>
      <c r="AV125" s="10" t="s">
        <v>19</v>
      </c>
      <c r="AW125" s="10" t="s">
        <v>33</v>
      </c>
      <c r="AX125" s="10" t="s">
        <v>75</v>
      </c>
      <c r="AY125" s="156" t="s">
        <v>130</v>
      </c>
    </row>
    <row r="126" spans="2:65" s="1" customFormat="1" ht="22.5" customHeight="1">
      <c r="B126" s="139"/>
      <c r="C126" s="140" t="s">
        <v>144</v>
      </c>
      <c r="D126" s="140" t="s">
        <v>131</v>
      </c>
      <c r="E126" s="141" t="s">
        <v>145</v>
      </c>
      <c r="F126" s="250" t="s">
        <v>146</v>
      </c>
      <c r="G126" s="250"/>
      <c r="H126" s="250"/>
      <c r="I126" s="250"/>
      <c r="J126" s="142" t="s">
        <v>141</v>
      </c>
      <c r="K126" s="143">
        <v>1</v>
      </c>
      <c r="L126" s="251"/>
      <c r="M126" s="251"/>
      <c r="N126" s="251">
        <f>ROUND(L126*K126,2)</f>
        <v>0</v>
      </c>
      <c r="O126" s="251"/>
      <c r="P126" s="251"/>
      <c r="Q126" s="251"/>
      <c r="R126" s="144"/>
      <c r="T126" s="145" t="s">
        <v>5</v>
      </c>
      <c r="U126" s="43" t="s">
        <v>40</v>
      </c>
      <c r="V126" s="146">
        <v>0</v>
      </c>
      <c r="W126" s="146">
        <f>V126*K126</f>
        <v>0</v>
      </c>
      <c r="X126" s="146">
        <v>0</v>
      </c>
      <c r="Y126" s="146">
        <f>X126*K126</f>
        <v>0</v>
      </c>
      <c r="Z126" s="146">
        <v>0</v>
      </c>
      <c r="AA126" s="147">
        <f>Z126*K126</f>
        <v>0</v>
      </c>
      <c r="AR126" s="20" t="s">
        <v>135</v>
      </c>
      <c r="AT126" s="20" t="s">
        <v>131</v>
      </c>
      <c r="AU126" s="20" t="s">
        <v>96</v>
      </c>
      <c r="AY126" s="20" t="s">
        <v>130</v>
      </c>
      <c r="BE126" s="148">
        <f>IF(U126="základní",N126,0)</f>
        <v>0</v>
      </c>
      <c r="BF126" s="148">
        <f>IF(U126="snížená",N126,0)</f>
        <v>0</v>
      </c>
      <c r="BG126" s="148">
        <f>IF(U126="zákl. přenesená",N126,0)</f>
        <v>0</v>
      </c>
      <c r="BH126" s="148">
        <f>IF(U126="sníž. přenesená",N126,0)</f>
        <v>0</v>
      </c>
      <c r="BI126" s="148">
        <f>IF(U126="nulová",N126,0)</f>
        <v>0</v>
      </c>
      <c r="BJ126" s="20" t="s">
        <v>19</v>
      </c>
      <c r="BK126" s="148">
        <f>ROUND(L126*K126,2)</f>
        <v>0</v>
      </c>
      <c r="BL126" s="20" t="s">
        <v>135</v>
      </c>
      <c r="BM126" s="20" t="s">
        <v>147</v>
      </c>
    </row>
    <row r="127" spans="2:65" s="9" customFormat="1" ht="29.85" customHeight="1">
      <c r="B127" s="128"/>
      <c r="C127" s="129"/>
      <c r="D127" s="138" t="s">
        <v>110</v>
      </c>
      <c r="E127" s="138"/>
      <c r="F127" s="138"/>
      <c r="G127" s="138"/>
      <c r="H127" s="138"/>
      <c r="I127" s="138"/>
      <c r="J127" s="138"/>
      <c r="K127" s="138"/>
      <c r="L127" s="138"/>
      <c r="M127" s="138"/>
      <c r="N127" s="266">
        <f>BK127</f>
        <v>0</v>
      </c>
      <c r="O127" s="267"/>
      <c r="P127" s="267"/>
      <c r="Q127" s="267"/>
      <c r="R127" s="131"/>
      <c r="T127" s="132"/>
      <c r="U127" s="129"/>
      <c r="V127" s="129"/>
      <c r="W127" s="133">
        <f>SUM(W128:W131)</f>
        <v>0</v>
      </c>
      <c r="X127" s="129"/>
      <c r="Y127" s="133">
        <f>SUM(Y128:Y131)</f>
        <v>0</v>
      </c>
      <c r="Z127" s="129"/>
      <c r="AA127" s="134">
        <f>SUM(AA128:AA131)</f>
        <v>0</v>
      </c>
      <c r="AR127" s="135" t="s">
        <v>129</v>
      </c>
      <c r="AT127" s="136" t="s">
        <v>74</v>
      </c>
      <c r="AU127" s="136" t="s">
        <v>19</v>
      </c>
      <c r="AY127" s="135" t="s">
        <v>130</v>
      </c>
      <c r="BK127" s="137">
        <f>SUM(BK128:BK131)</f>
        <v>0</v>
      </c>
    </row>
    <row r="128" spans="2:65" s="1" customFormat="1" ht="22.5" customHeight="1">
      <c r="B128" s="139"/>
      <c r="C128" s="140" t="s">
        <v>148</v>
      </c>
      <c r="D128" s="140" t="s">
        <v>131</v>
      </c>
      <c r="E128" s="141" t="s">
        <v>149</v>
      </c>
      <c r="F128" s="250" t="s">
        <v>150</v>
      </c>
      <c r="G128" s="250"/>
      <c r="H128" s="250"/>
      <c r="I128" s="250"/>
      <c r="J128" s="142" t="s">
        <v>141</v>
      </c>
      <c r="K128" s="143">
        <v>1</v>
      </c>
      <c r="L128" s="251"/>
      <c r="M128" s="251"/>
      <c r="N128" s="251">
        <f>ROUND(L128*K128,2)</f>
        <v>0</v>
      </c>
      <c r="O128" s="251"/>
      <c r="P128" s="251"/>
      <c r="Q128" s="251"/>
      <c r="R128" s="144"/>
      <c r="T128" s="145" t="s">
        <v>5</v>
      </c>
      <c r="U128" s="43" t="s">
        <v>40</v>
      </c>
      <c r="V128" s="146">
        <v>0</v>
      </c>
      <c r="W128" s="146">
        <f>V128*K128</f>
        <v>0</v>
      </c>
      <c r="X128" s="146">
        <v>0</v>
      </c>
      <c r="Y128" s="146">
        <f>X128*K128</f>
        <v>0</v>
      </c>
      <c r="Z128" s="146">
        <v>0</v>
      </c>
      <c r="AA128" s="147">
        <f>Z128*K128</f>
        <v>0</v>
      </c>
      <c r="AR128" s="20" t="s">
        <v>135</v>
      </c>
      <c r="AT128" s="20" t="s">
        <v>131</v>
      </c>
      <c r="AU128" s="20" t="s">
        <v>96</v>
      </c>
      <c r="AY128" s="20" t="s">
        <v>130</v>
      </c>
      <c r="BE128" s="148">
        <f>IF(U128="základní",N128,0)</f>
        <v>0</v>
      </c>
      <c r="BF128" s="148">
        <f>IF(U128="snížená",N128,0)</f>
        <v>0</v>
      </c>
      <c r="BG128" s="148">
        <f>IF(U128="zákl. přenesená",N128,0)</f>
        <v>0</v>
      </c>
      <c r="BH128" s="148">
        <f>IF(U128="sníž. přenesená",N128,0)</f>
        <v>0</v>
      </c>
      <c r="BI128" s="148">
        <f>IF(U128="nulová",N128,0)</f>
        <v>0</v>
      </c>
      <c r="BJ128" s="20" t="s">
        <v>19</v>
      </c>
      <c r="BK128" s="148">
        <f>ROUND(L128*K128,2)</f>
        <v>0</v>
      </c>
      <c r="BL128" s="20" t="s">
        <v>135</v>
      </c>
      <c r="BM128" s="20" t="s">
        <v>151</v>
      </c>
    </row>
    <row r="129" spans="2:65" s="1" customFormat="1" ht="22.5" customHeight="1">
      <c r="B129" s="139"/>
      <c r="C129" s="140" t="s">
        <v>129</v>
      </c>
      <c r="D129" s="140" t="s">
        <v>131</v>
      </c>
      <c r="E129" s="141" t="s">
        <v>152</v>
      </c>
      <c r="F129" s="250" t="s">
        <v>475</v>
      </c>
      <c r="G129" s="250"/>
      <c r="H129" s="250"/>
      <c r="I129" s="250"/>
      <c r="J129" s="142" t="s">
        <v>153</v>
      </c>
      <c r="K129" s="143">
        <v>10</v>
      </c>
      <c r="L129" s="251"/>
      <c r="M129" s="251"/>
      <c r="N129" s="251">
        <f>ROUND(L129*K129,2)</f>
        <v>0</v>
      </c>
      <c r="O129" s="251"/>
      <c r="P129" s="251"/>
      <c r="Q129" s="251"/>
      <c r="R129" s="144"/>
      <c r="T129" s="145" t="s">
        <v>5</v>
      </c>
      <c r="U129" s="43" t="s">
        <v>40</v>
      </c>
      <c r="V129" s="146">
        <v>0</v>
      </c>
      <c r="W129" s="146">
        <f>V129*K129</f>
        <v>0</v>
      </c>
      <c r="X129" s="146">
        <v>0</v>
      </c>
      <c r="Y129" s="146">
        <f>X129*K129</f>
        <v>0</v>
      </c>
      <c r="Z129" s="146">
        <v>0</v>
      </c>
      <c r="AA129" s="147">
        <f>Z129*K129</f>
        <v>0</v>
      </c>
      <c r="AR129" s="20" t="s">
        <v>135</v>
      </c>
      <c r="AT129" s="20" t="s">
        <v>131</v>
      </c>
      <c r="AU129" s="20" t="s">
        <v>96</v>
      </c>
      <c r="AY129" s="20" t="s">
        <v>130</v>
      </c>
      <c r="BE129" s="148">
        <f>IF(U129="základní",N129,0)</f>
        <v>0</v>
      </c>
      <c r="BF129" s="148">
        <f>IF(U129="snížená",N129,0)</f>
        <v>0</v>
      </c>
      <c r="BG129" s="148">
        <f>IF(U129="zákl. přenesená",N129,0)</f>
        <v>0</v>
      </c>
      <c r="BH129" s="148">
        <f>IF(U129="sníž. přenesená",N129,0)</f>
        <v>0</v>
      </c>
      <c r="BI129" s="148">
        <f>IF(U129="nulová",N129,0)</f>
        <v>0</v>
      </c>
      <c r="BJ129" s="20" t="s">
        <v>19</v>
      </c>
      <c r="BK129" s="148">
        <f>ROUND(L129*K129,2)</f>
        <v>0</v>
      </c>
      <c r="BL129" s="20" t="s">
        <v>135</v>
      </c>
      <c r="BM129" s="20" t="s">
        <v>154</v>
      </c>
    </row>
    <row r="130" spans="2:65" s="1" customFormat="1" ht="22.5" customHeight="1">
      <c r="B130" s="139"/>
      <c r="C130" s="140" t="s">
        <v>155</v>
      </c>
      <c r="D130" s="140" t="s">
        <v>131</v>
      </c>
      <c r="E130" s="141" t="s">
        <v>156</v>
      </c>
      <c r="F130" s="250" t="s">
        <v>157</v>
      </c>
      <c r="G130" s="250"/>
      <c r="H130" s="250"/>
      <c r="I130" s="250"/>
      <c r="J130" s="142" t="s">
        <v>141</v>
      </c>
      <c r="K130" s="143">
        <v>1</v>
      </c>
      <c r="L130" s="251"/>
      <c r="M130" s="251"/>
      <c r="N130" s="251">
        <f>ROUND(L130*K130,2)</f>
        <v>0</v>
      </c>
      <c r="O130" s="251"/>
      <c r="P130" s="251"/>
      <c r="Q130" s="251"/>
      <c r="R130" s="144"/>
      <c r="T130" s="145" t="s">
        <v>5</v>
      </c>
      <c r="U130" s="43" t="s">
        <v>40</v>
      </c>
      <c r="V130" s="146">
        <v>0</v>
      </c>
      <c r="W130" s="146">
        <f>V130*K130</f>
        <v>0</v>
      </c>
      <c r="X130" s="146">
        <v>0</v>
      </c>
      <c r="Y130" s="146">
        <f>X130*K130</f>
        <v>0</v>
      </c>
      <c r="Z130" s="146">
        <v>0</v>
      </c>
      <c r="AA130" s="147">
        <f>Z130*K130</f>
        <v>0</v>
      </c>
      <c r="AR130" s="20" t="s">
        <v>135</v>
      </c>
      <c r="AT130" s="20" t="s">
        <v>131</v>
      </c>
      <c r="AU130" s="20" t="s">
        <v>96</v>
      </c>
      <c r="AY130" s="20" t="s">
        <v>130</v>
      </c>
      <c r="BE130" s="148">
        <f>IF(U130="základní",N130,0)</f>
        <v>0</v>
      </c>
      <c r="BF130" s="148">
        <f>IF(U130="snížená",N130,0)</f>
        <v>0</v>
      </c>
      <c r="BG130" s="148">
        <f>IF(U130="zákl. přenesená",N130,0)</f>
        <v>0</v>
      </c>
      <c r="BH130" s="148">
        <f>IF(U130="sníž. přenesená",N130,0)</f>
        <v>0</v>
      </c>
      <c r="BI130" s="148">
        <f>IF(U130="nulová",N130,0)</f>
        <v>0</v>
      </c>
      <c r="BJ130" s="20" t="s">
        <v>19</v>
      </c>
      <c r="BK130" s="148">
        <f>ROUND(L130*K130,2)</f>
        <v>0</v>
      </c>
      <c r="BL130" s="20" t="s">
        <v>135</v>
      </c>
      <c r="BM130" s="20" t="s">
        <v>158</v>
      </c>
    </row>
    <row r="131" spans="2:65" s="1" customFormat="1" ht="22.5" customHeight="1">
      <c r="B131" s="139"/>
      <c r="C131" s="140" t="s">
        <v>159</v>
      </c>
      <c r="D131" s="140" t="s">
        <v>131</v>
      </c>
      <c r="E131" s="141" t="s">
        <v>160</v>
      </c>
      <c r="F131" s="250" t="s">
        <v>161</v>
      </c>
      <c r="G131" s="250"/>
      <c r="H131" s="250"/>
      <c r="I131" s="250"/>
      <c r="J131" s="142" t="s">
        <v>141</v>
      </c>
      <c r="K131" s="143">
        <v>1</v>
      </c>
      <c r="L131" s="251"/>
      <c r="M131" s="251"/>
      <c r="N131" s="251">
        <f>ROUND(L131*K131,2)</f>
        <v>0</v>
      </c>
      <c r="O131" s="251"/>
      <c r="P131" s="251"/>
      <c r="Q131" s="251"/>
      <c r="R131" s="144"/>
      <c r="T131" s="145" t="s">
        <v>5</v>
      </c>
      <c r="U131" s="43" t="s">
        <v>40</v>
      </c>
      <c r="V131" s="146">
        <v>0</v>
      </c>
      <c r="W131" s="146">
        <f>V131*K131</f>
        <v>0</v>
      </c>
      <c r="X131" s="146">
        <v>0</v>
      </c>
      <c r="Y131" s="146">
        <f>X131*K131</f>
        <v>0</v>
      </c>
      <c r="Z131" s="146">
        <v>0</v>
      </c>
      <c r="AA131" s="147">
        <f>Z131*K131</f>
        <v>0</v>
      </c>
      <c r="AR131" s="20" t="s">
        <v>135</v>
      </c>
      <c r="AT131" s="20" t="s">
        <v>131</v>
      </c>
      <c r="AU131" s="20" t="s">
        <v>96</v>
      </c>
      <c r="AY131" s="20" t="s">
        <v>130</v>
      </c>
      <c r="BE131" s="148">
        <f>IF(U131="základní",N131,0)</f>
        <v>0</v>
      </c>
      <c r="BF131" s="148">
        <f>IF(U131="snížená",N131,0)</f>
        <v>0</v>
      </c>
      <c r="BG131" s="148">
        <f>IF(U131="zákl. přenesená",N131,0)</f>
        <v>0</v>
      </c>
      <c r="BH131" s="148">
        <f>IF(U131="sníž. přenesená",N131,0)</f>
        <v>0</v>
      </c>
      <c r="BI131" s="148">
        <f>IF(U131="nulová",N131,0)</f>
        <v>0</v>
      </c>
      <c r="BJ131" s="20" t="s">
        <v>19</v>
      </c>
      <c r="BK131" s="148">
        <f>ROUND(L131*K131,2)</f>
        <v>0</v>
      </c>
      <c r="BL131" s="20" t="s">
        <v>135</v>
      </c>
      <c r="BM131" s="20" t="s">
        <v>162</v>
      </c>
    </row>
    <row r="132" spans="2:65" s="9" customFormat="1" ht="29.85" customHeight="1">
      <c r="B132" s="128"/>
      <c r="C132" s="129"/>
      <c r="D132" s="138" t="s">
        <v>111</v>
      </c>
      <c r="E132" s="138"/>
      <c r="F132" s="138"/>
      <c r="G132" s="138"/>
      <c r="H132" s="138"/>
      <c r="I132" s="138"/>
      <c r="J132" s="138"/>
      <c r="K132" s="138"/>
      <c r="L132" s="138"/>
      <c r="M132" s="138"/>
      <c r="N132" s="266">
        <f>BK132</f>
        <v>0</v>
      </c>
      <c r="O132" s="267"/>
      <c r="P132" s="267"/>
      <c r="Q132" s="267"/>
      <c r="R132" s="131"/>
      <c r="T132" s="132"/>
      <c r="U132" s="129"/>
      <c r="V132" s="129"/>
      <c r="W132" s="133">
        <f>W133</f>
        <v>0</v>
      </c>
      <c r="X132" s="129"/>
      <c r="Y132" s="133">
        <f>Y133</f>
        <v>0</v>
      </c>
      <c r="Z132" s="129"/>
      <c r="AA132" s="134">
        <f>AA133</f>
        <v>0</v>
      </c>
      <c r="AR132" s="135" t="s">
        <v>129</v>
      </c>
      <c r="AT132" s="136" t="s">
        <v>74</v>
      </c>
      <c r="AU132" s="136" t="s">
        <v>19</v>
      </c>
      <c r="AY132" s="135" t="s">
        <v>130</v>
      </c>
      <c r="BK132" s="137">
        <f>BK133</f>
        <v>0</v>
      </c>
    </row>
    <row r="133" spans="2:65" s="1" customFormat="1" ht="22.5" customHeight="1">
      <c r="B133" s="139"/>
      <c r="C133" s="140" t="s">
        <v>163</v>
      </c>
      <c r="D133" s="140" t="s">
        <v>131</v>
      </c>
      <c r="E133" s="141" t="s">
        <v>164</v>
      </c>
      <c r="F133" s="250" t="s">
        <v>165</v>
      </c>
      <c r="G133" s="250"/>
      <c r="H133" s="250"/>
      <c r="I133" s="250"/>
      <c r="J133" s="142" t="s">
        <v>141</v>
      </c>
      <c r="K133" s="143">
        <v>1</v>
      </c>
      <c r="L133" s="251"/>
      <c r="M133" s="251"/>
      <c r="N133" s="251">
        <f>ROUND(L133*K133,2)</f>
        <v>0</v>
      </c>
      <c r="O133" s="251"/>
      <c r="P133" s="251"/>
      <c r="Q133" s="251"/>
      <c r="R133" s="144"/>
      <c r="T133" s="145" t="s">
        <v>5</v>
      </c>
      <c r="U133" s="43" t="s">
        <v>40</v>
      </c>
      <c r="V133" s="146">
        <v>0</v>
      </c>
      <c r="W133" s="146">
        <f>V133*K133</f>
        <v>0</v>
      </c>
      <c r="X133" s="146">
        <v>0</v>
      </c>
      <c r="Y133" s="146">
        <f>X133*K133</f>
        <v>0</v>
      </c>
      <c r="Z133" s="146">
        <v>0</v>
      </c>
      <c r="AA133" s="147">
        <f>Z133*K133</f>
        <v>0</v>
      </c>
      <c r="AR133" s="20" t="s">
        <v>135</v>
      </c>
      <c r="AT133" s="20" t="s">
        <v>131</v>
      </c>
      <c r="AU133" s="20" t="s">
        <v>96</v>
      </c>
      <c r="AY133" s="20" t="s">
        <v>130</v>
      </c>
      <c r="BE133" s="148">
        <f>IF(U133="základní",N133,0)</f>
        <v>0</v>
      </c>
      <c r="BF133" s="148">
        <f>IF(U133="snížená",N133,0)</f>
        <v>0</v>
      </c>
      <c r="BG133" s="148">
        <f>IF(U133="zákl. přenesená",N133,0)</f>
        <v>0</v>
      </c>
      <c r="BH133" s="148">
        <f>IF(U133="sníž. přenesená",N133,0)</f>
        <v>0</v>
      </c>
      <c r="BI133" s="148">
        <f>IF(U133="nulová",N133,0)</f>
        <v>0</v>
      </c>
      <c r="BJ133" s="20" t="s">
        <v>19</v>
      </c>
      <c r="BK133" s="148">
        <f>ROUND(L133*K133,2)</f>
        <v>0</v>
      </c>
      <c r="BL133" s="20" t="s">
        <v>135</v>
      </c>
      <c r="BM133" s="20" t="s">
        <v>166</v>
      </c>
    </row>
    <row r="134" spans="2:65" s="9" customFormat="1" ht="29.85" customHeight="1">
      <c r="B134" s="128"/>
      <c r="C134" s="129"/>
      <c r="D134" s="138" t="s">
        <v>112</v>
      </c>
      <c r="E134" s="138"/>
      <c r="F134" s="138"/>
      <c r="G134" s="138"/>
      <c r="H134" s="138"/>
      <c r="I134" s="138"/>
      <c r="J134" s="138"/>
      <c r="K134" s="138"/>
      <c r="L134" s="138"/>
      <c r="M134" s="138"/>
      <c r="N134" s="266">
        <f>BK134</f>
        <v>0</v>
      </c>
      <c r="O134" s="267"/>
      <c r="P134" s="267"/>
      <c r="Q134" s="267"/>
      <c r="R134" s="131"/>
      <c r="T134" s="132"/>
      <c r="U134" s="129"/>
      <c r="V134" s="129"/>
      <c r="W134" s="133">
        <f>W135</f>
        <v>0</v>
      </c>
      <c r="X134" s="129"/>
      <c r="Y134" s="133">
        <f>Y135</f>
        <v>0</v>
      </c>
      <c r="Z134" s="129"/>
      <c r="AA134" s="134">
        <f>AA135</f>
        <v>0</v>
      </c>
      <c r="AR134" s="135" t="s">
        <v>129</v>
      </c>
      <c r="AT134" s="136" t="s">
        <v>74</v>
      </c>
      <c r="AU134" s="136" t="s">
        <v>19</v>
      </c>
      <c r="AY134" s="135" t="s">
        <v>130</v>
      </c>
      <c r="BK134" s="137">
        <f>BK135</f>
        <v>0</v>
      </c>
    </row>
    <row r="135" spans="2:65" s="1" customFormat="1" ht="22.5" customHeight="1">
      <c r="B135" s="139"/>
      <c r="C135" s="140" t="s">
        <v>167</v>
      </c>
      <c r="D135" s="140" t="s">
        <v>131</v>
      </c>
      <c r="E135" s="141" t="s">
        <v>168</v>
      </c>
      <c r="F135" s="250" t="s">
        <v>169</v>
      </c>
      <c r="G135" s="250"/>
      <c r="H135" s="250"/>
      <c r="I135" s="250"/>
      <c r="J135" s="142" t="s">
        <v>141</v>
      </c>
      <c r="K135" s="143">
        <v>1</v>
      </c>
      <c r="L135" s="251"/>
      <c r="M135" s="251"/>
      <c r="N135" s="251">
        <f>ROUND(L135*K135,2)</f>
        <v>0</v>
      </c>
      <c r="O135" s="251"/>
      <c r="P135" s="251"/>
      <c r="Q135" s="251"/>
      <c r="R135" s="144"/>
      <c r="T135" s="145" t="s">
        <v>5</v>
      </c>
      <c r="U135" s="43" t="s">
        <v>40</v>
      </c>
      <c r="V135" s="146">
        <v>0</v>
      </c>
      <c r="W135" s="146">
        <f>V135*K135</f>
        <v>0</v>
      </c>
      <c r="X135" s="146">
        <v>0</v>
      </c>
      <c r="Y135" s="146">
        <f>X135*K135</f>
        <v>0</v>
      </c>
      <c r="Z135" s="146">
        <v>0</v>
      </c>
      <c r="AA135" s="147">
        <f>Z135*K135</f>
        <v>0</v>
      </c>
      <c r="AR135" s="20" t="s">
        <v>135</v>
      </c>
      <c r="AT135" s="20" t="s">
        <v>131</v>
      </c>
      <c r="AU135" s="20" t="s">
        <v>96</v>
      </c>
      <c r="AY135" s="20" t="s">
        <v>130</v>
      </c>
      <c r="BE135" s="148">
        <f>IF(U135="základní",N135,0)</f>
        <v>0</v>
      </c>
      <c r="BF135" s="148">
        <f>IF(U135="snížená",N135,0)</f>
        <v>0</v>
      </c>
      <c r="BG135" s="148">
        <f>IF(U135="zákl. přenesená",N135,0)</f>
        <v>0</v>
      </c>
      <c r="BH135" s="148">
        <f>IF(U135="sníž. přenesená",N135,0)</f>
        <v>0</v>
      </c>
      <c r="BI135" s="148">
        <f>IF(U135="nulová",N135,0)</f>
        <v>0</v>
      </c>
      <c r="BJ135" s="20" t="s">
        <v>19</v>
      </c>
      <c r="BK135" s="148">
        <f>ROUND(L135*K135,2)</f>
        <v>0</v>
      </c>
      <c r="BL135" s="20" t="s">
        <v>135</v>
      </c>
      <c r="BM135" s="20" t="s">
        <v>170</v>
      </c>
    </row>
    <row r="136" spans="2:65" s="9" customFormat="1" ht="29.85" customHeight="1">
      <c r="B136" s="128"/>
      <c r="C136" s="129"/>
      <c r="D136" s="138" t="s">
        <v>113</v>
      </c>
      <c r="E136" s="138"/>
      <c r="F136" s="138"/>
      <c r="G136" s="138"/>
      <c r="H136" s="138"/>
      <c r="I136" s="138"/>
      <c r="J136" s="138"/>
      <c r="K136" s="138"/>
      <c r="L136" s="138"/>
      <c r="M136" s="138"/>
      <c r="N136" s="266">
        <f>BK136</f>
        <v>0</v>
      </c>
      <c r="O136" s="267"/>
      <c r="P136" s="267"/>
      <c r="Q136" s="267"/>
      <c r="R136" s="131"/>
      <c r="T136" s="132"/>
      <c r="U136" s="129"/>
      <c r="V136" s="129"/>
      <c r="W136" s="133">
        <f>W137</f>
        <v>0</v>
      </c>
      <c r="X136" s="129"/>
      <c r="Y136" s="133">
        <f>Y137</f>
        <v>0</v>
      </c>
      <c r="Z136" s="129"/>
      <c r="AA136" s="134">
        <f>AA137</f>
        <v>0</v>
      </c>
      <c r="AR136" s="135" t="s">
        <v>129</v>
      </c>
      <c r="AT136" s="136" t="s">
        <v>74</v>
      </c>
      <c r="AU136" s="136" t="s">
        <v>19</v>
      </c>
      <c r="AY136" s="135" t="s">
        <v>130</v>
      </c>
      <c r="BK136" s="137">
        <f>BK137</f>
        <v>0</v>
      </c>
    </row>
    <row r="137" spans="2:65" s="1" customFormat="1" ht="22.5" customHeight="1">
      <c r="B137" s="139"/>
      <c r="C137" s="140" t="s">
        <v>22</v>
      </c>
      <c r="D137" s="140" t="s">
        <v>131</v>
      </c>
      <c r="E137" s="141" t="s">
        <v>171</v>
      </c>
      <c r="F137" s="250" t="s">
        <v>172</v>
      </c>
      <c r="G137" s="250"/>
      <c r="H137" s="250"/>
      <c r="I137" s="250"/>
      <c r="J137" s="142" t="s">
        <v>141</v>
      </c>
      <c r="K137" s="143">
        <v>1</v>
      </c>
      <c r="L137" s="251"/>
      <c r="M137" s="251"/>
      <c r="N137" s="251">
        <f>ROUND(L137*K137,2)</f>
        <v>0</v>
      </c>
      <c r="O137" s="251"/>
      <c r="P137" s="251"/>
      <c r="Q137" s="251"/>
      <c r="R137" s="144"/>
      <c r="T137" s="145" t="s">
        <v>5</v>
      </c>
      <c r="U137" s="165" t="s">
        <v>40</v>
      </c>
      <c r="V137" s="166">
        <v>0</v>
      </c>
      <c r="W137" s="166">
        <f>V137*K137</f>
        <v>0</v>
      </c>
      <c r="X137" s="166">
        <v>0</v>
      </c>
      <c r="Y137" s="166">
        <f>X137*K137</f>
        <v>0</v>
      </c>
      <c r="Z137" s="166">
        <v>0</v>
      </c>
      <c r="AA137" s="167">
        <f>Z137*K137</f>
        <v>0</v>
      </c>
      <c r="AR137" s="20" t="s">
        <v>135</v>
      </c>
      <c r="AT137" s="20" t="s">
        <v>131</v>
      </c>
      <c r="AU137" s="20" t="s">
        <v>96</v>
      </c>
      <c r="AY137" s="20" t="s">
        <v>130</v>
      </c>
      <c r="BE137" s="148">
        <f>IF(U137="základní",N137,0)</f>
        <v>0</v>
      </c>
      <c r="BF137" s="148">
        <f>IF(U137="snížená",N137,0)</f>
        <v>0</v>
      </c>
      <c r="BG137" s="148">
        <f>IF(U137="zákl. přenesená",N137,0)</f>
        <v>0</v>
      </c>
      <c r="BH137" s="148">
        <f>IF(U137="sníž. přenesená",N137,0)</f>
        <v>0</v>
      </c>
      <c r="BI137" s="148">
        <f>IF(U137="nulová",N137,0)</f>
        <v>0</v>
      </c>
      <c r="BJ137" s="20" t="s">
        <v>19</v>
      </c>
      <c r="BK137" s="148">
        <f>ROUND(L137*K137,2)</f>
        <v>0</v>
      </c>
      <c r="BL137" s="20" t="s">
        <v>135</v>
      </c>
      <c r="BM137" s="20" t="s">
        <v>173</v>
      </c>
    </row>
    <row r="138" spans="2:65" s="1" customFormat="1" ht="6.9" customHeight="1">
      <c r="B138" s="58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60"/>
    </row>
  </sheetData>
  <mergeCells count="97">
    <mergeCell ref="H1:K1"/>
    <mergeCell ref="S2:AC2"/>
    <mergeCell ref="F137:I137"/>
    <mergeCell ref="L137:M137"/>
    <mergeCell ref="N137:Q137"/>
    <mergeCell ref="N116:Q116"/>
    <mergeCell ref="N117:Q117"/>
    <mergeCell ref="N118:Q118"/>
    <mergeCell ref="N122:Q122"/>
    <mergeCell ref="N127:Q127"/>
    <mergeCell ref="N132:Q132"/>
    <mergeCell ref="N134:Q134"/>
    <mergeCell ref="N136:Q136"/>
    <mergeCell ref="F133:I133"/>
    <mergeCell ref="L133:M133"/>
    <mergeCell ref="N133:Q133"/>
    <mergeCell ref="F135:I135"/>
    <mergeCell ref="L135:M135"/>
    <mergeCell ref="N135:Q135"/>
    <mergeCell ref="F130:I130"/>
    <mergeCell ref="L130:M130"/>
    <mergeCell ref="N130:Q130"/>
    <mergeCell ref="F131:I131"/>
    <mergeCell ref="L131:M131"/>
    <mergeCell ref="N131:Q131"/>
    <mergeCell ref="F128:I128"/>
    <mergeCell ref="L128:M128"/>
    <mergeCell ref="N128:Q128"/>
    <mergeCell ref="F129:I129"/>
    <mergeCell ref="L129:M129"/>
    <mergeCell ref="N129:Q129"/>
    <mergeCell ref="F124:I124"/>
    <mergeCell ref="F125:I125"/>
    <mergeCell ref="F126:I126"/>
    <mergeCell ref="L126:M126"/>
    <mergeCell ref="N126:Q126"/>
    <mergeCell ref="F120:I120"/>
    <mergeCell ref="F121:I121"/>
    <mergeCell ref="F123:I123"/>
    <mergeCell ref="L123:M123"/>
    <mergeCell ref="N123:Q123"/>
    <mergeCell ref="F115:I115"/>
    <mergeCell ref="L115:M115"/>
    <mergeCell ref="N115:Q115"/>
    <mergeCell ref="F119:I119"/>
    <mergeCell ref="L119:M119"/>
    <mergeCell ref="N119:Q119"/>
    <mergeCell ref="F107:P107"/>
    <mergeCell ref="F108:P108"/>
    <mergeCell ref="M110:P110"/>
    <mergeCell ref="M112:Q112"/>
    <mergeCell ref="M113:Q113"/>
    <mergeCell ref="N94:Q94"/>
    <mergeCell ref="N95:Q95"/>
    <mergeCell ref="N97:Q97"/>
    <mergeCell ref="L99:Q99"/>
    <mergeCell ref="C105:Q105"/>
    <mergeCell ref="N89:Q89"/>
    <mergeCell ref="N90:Q90"/>
    <mergeCell ref="N91:Q91"/>
    <mergeCell ref="N92:Q92"/>
    <mergeCell ref="N93:Q93"/>
    <mergeCell ref="M83:Q83"/>
    <mergeCell ref="M84:Q84"/>
    <mergeCell ref="C86:G86"/>
    <mergeCell ref="N86:Q86"/>
    <mergeCell ref="N88:Q88"/>
    <mergeCell ref="L38:P38"/>
    <mergeCell ref="C76:Q76"/>
    <mergeCell ref="F78:P78"/>
    <mergeCell ref="F79:P79"/>
    <mergeCell ref="M81:P81"/>
    <mergeCell ref="H34:J34"/>
    <mergeCell ref="M34:P34"/>
    <mergeCell ref="H35:J35"/>
    <mergeCell ref="M35:P35"/>
    <mergeCell ref="H36:J36"/>
    <mergeCell ref="M36:P36"/>
    <mergeCell ref="M28:P28"/>
    <mergeCell ref="M30:P30"/>
    <mergeCell ref="H32:J32"/>
    <mergeCell ref="M32:P32"/>
    <mergeCell ref="H33:J33"/>
    <mergeCell ref="M33:P33"/>
    <mergeCell ref="O18:P18"/>
    <mergeCell ref="O20:P20"/>
    <mergeCell ref="O21:P21"/>
    <mergeCell ref="E24:L24"/>
    <mergeCell ref="M27:P27"/>
    <mergeCell ref="O14:P14"/>
    <mergeCell ref="O15:P15"/>
    <mergeCell ref="O17:P17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ace rozpočtu"/>
    <hyperlink ref="L1" location="C115" display="3) Rozpočet"/>
    <hyperlink ref="S1:T1" location="'Rekapitulace stavby'!C2" display="Rekapitulace stavby"/>
  </hyperlinks>
  <pageMargins left="0.59055118110236227" right="0.59055118110236227" top="0.19685039370078741" bottom="0.47244094488188981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85"/>
  <sheetViews>
    <sheetView showGridLines="0" workbookViewId="0">
      <pane ySplit="1" topLeftCell="A2" activePane="bottomLeft" state="frozen"/>
      <selection pane="bottomLeft" activeCell="E13" sqref="E13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03"/>
      <c r="B1" s="14"/>
      <c r="C1" s="14"/>
      <c r="D1" s="15" t="s">
        <v>1</v>
      </c>
      <c r="E1" s="14"/>
      <c r="F1" s="16" t="s">
        <v>91</v>
      </c>
      <c r="G1" s="16"/>
      <c r="H1" s="260" t="s">
        <v>92</v>
      </c>
      <c r="I1" s="260"/>
      <c r="J1" s="260"/>
      <c r="K1" s="260"/>
      <c r="L1" s="16" t="s">
        <v>93</v>
      </c>
      <c r="M1" s="14"/>
      <c r="N1" s="14"/>
      <c r="O1" s="15" t="s">
        <v>94</v>
      </c>
      <c r="P1" s="14"/>
      <c r="Q1" s="14"/>
      <c r="R1" s="14"/>
      <c r="S1" s="16" t="s">
        <v>95</v>
      </c>
      <c r="T1" s="16"/>
      <c r="U1" s="103"/>
      <c r="V1" s="103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" customHeight="1">
      <c r="C2" s="195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S2" s="219" t="s">
        <v>8</v>
      </c>
      <c r="T2" s="220"/>
      <c r="U2" s="220"/>
      <c r="V2" s="220"/>
      <c r="W2" s="220"/>
      <c r="X2" s="220"/>
      <c r="Y2" s="220"/>
      <c r="Z2" s="220"/>
      <c r="AA2" s="220"/>
      <c r="AB2" s="220"/>
      <c r="AC2" s="220"/>
      <c r="AT2" s="20" t="s">
        <v>86</v>
      </c>
    </row>
    <row r="3" spans="1:66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96</v>
      </c>
    </row>
    <row r="4" spans="1:66" ht="36.9" customHeight="1">
      <c r="B4" s="24"/>
      <c r="C4" s="197" t="s">
        <v>97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25"/>
      <c r="T4" s="26" t="s">
        <v>12</v>
      </c>
      <c r="AT4" s="20" t="s">
        <v>6</v>
      </c>
    </row>
    <row r="5" spans="1:66" ht="6.9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15</v>
      </c>
      <c r="E6" s="27"/>
      <c r="F6" s="231" t="str">
        <f>'Rekapitulace stavby'!K6</f>
        <v>STATICKÉ ZAJIŠTĚNÍ KONSTRUKCÍ MALÉ SCÉNY V ÚSTÍ NAD ORLICÍ, parc. č. st. 167 a 318</v>
      </c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7"/>
      <c r="R6" s="25"/>
    </row>
    <row r="7" spans="1:66" s="1" customFormat="1" ht="32.85" customHeight="1">
      <c r="B7" s="34"/>
      <c r="C7" s="35"/>
      <c r="D7" s="30" t="s">
        <v>98</v>
      </c>
      <c r="E7" s="35"/>
      <c r="F7" s="201" t="s">
        <v>411</v>
      </c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35"/>
      <c r="R7" s="36"/>
    </row>
    <row r="8" spans="1:66" s="1" customFormat="1" ht="14.4" customHeight="1">
      <c r="B8" s="34"/>
      <c r="C8" s="35"/>
      <c r="D8" s="31" t="s">
        <v>17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18</v>
      </c>
      <c r="N8" s="35"/>
      <c r="O8" s="29" t="s">
        <v>5</v>
      </c>
      <c r="P8" s="35"/>
      <c r="Q8" s="35"/>
      <c r="R8" s="36"/>
    </row>
    <row r="9" spans="1:66" s="1" customFormat="1" ht="14.4" customHeight="1">
      <c r="B9" s="34"/>
      <c r="C9" s="35"/>
      <c r="D9" s="31" t="s">
        <v>20</v>
      </c>
      <c r="E9" s="35"/>
      <c r="F9" s="29" t="s">
        <v>408</v>
      </c>
      <c r="G9" s="35"/>
      <c r="H9" s="35"/>
      <c r="I9" s="35"/>
      <c r="J9" s="35"/>
      <c r="K9" s="35"/>
      <c r="L9" s="35"/>
      <c r="M9" s="31" t="s">
        <v>21</v>
      </c>
      <c r="N9" s="35"/>
      <c r="O9" s="234">
        <f>'Rekapitulace stavby'!AN8</f>
        <v>42766</v>
      </c>
      <c r="P9" s="234"/>
      <c r="Q9" s="35"/>
      <c r="R9" s="36"/>
    </row>
    <row r="10" spans="1:66" s="1" customFormat="1" ht="10.95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" customHeight="1">
      <c r="B11" s="34"/>
      <c r="C11" s="35"/>
      <c r="D11" s="31" t="s">
        <v>24</v>
      </c>
      <c r="E11" s="35"/>
      <c r="F11" s="35"/>
      <c r="G11" s="35"/>
      <c r="H11" s="35"/>
      <c r="I11" s="35"/>
      <c r="J11" s="35"/>
      <c r="K11" s="35"/>
      <c r="L11" s="35"/>
      <c r="M11" s="31" t="s">
        <v>25</v>
      </c>
      <c r="N11" s="35"/>
      <c r="O11" s="268" t="s">
        <v>412</v>
      </c>
      <c r="P11" s="230"/>
      <c r="Q11" s="35"/>
      <c r="R11" s="36"/>
    </row>
    <row r="12" spans="1:66" s="1" customFormat="1" ht="18" customHeight="1">
      <c r="B12" s="34"/>
      <c r="C12" s="35"/>
      <c r="D12" s="35"/>
      <c r="E12" s="188" t="s">
        <v>409</v>
      </c>
      <c r="F12" s="35"/>
      <c r="G12" s="35"/>
      <c r="H12" s="35"/>
      <c r="I12" s="35"/>
      <c r="J12" s="35"/>
      <c r="K12" s="35"/>
      <c r="L12" s="35"/>
      <c r="M12" s="31" t="s">
        <v>26</v>
      </c>
      <c r="N12" s="35"/>
      <c r="O12" s="268" t="s">
        <v>410</v>
      </c>
      <c r="P12" s="230"/>
      <c r="Q12" s="35"/>
      <c r="R12" s="36"/>
    </row>
    <row r="13" spans="1:66" s="1" customFormat="1" ht="6.9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" customHeight="1">
      <c r="B14" s="34"/>
      <c r="C14" s="35"/>
      <c r="D14" s="31" t="s">
        <v>27</v>
      </c>
      <c r="E14" s="35"/>
      <c r="F14" s="35"/>
      <c r="G14" s="35"/>
      <c r="H14" s="35"/>
      <c r="I14" s="35"/>
      <c r="J14" s="35"/>
      <c r="K14" s="35"/>
      <c r="L14" s="35"/>
      <c r="M14" s="31" t="s">
        <v>25</v>
      </c>
      <c r="N14" s="35"/>
      <c r="O14" s="230" t="str">
        <f>IF('Rekapitulace stavby'!AN13="","",'Rekapitulace stavby'!AN13)</f>
        <v/>
      </c>
      <c r="P14" s="230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26</v>
      </c>
      <c r="N15" s="35"/>
      <c r="O15" s="230" t="str">
        <f>IF('Rekapitulace stavby'!AN14="","",'Rekapitulace stavby'!AN14)</f>
        <v/>
      </c>
      <c r="P15" s="230"/>
      <c r="Q15" s="35"/>
      <c r="R15" s="36"/>
    </row>
    <row r="16" spans="1:66" s="1" customFormat="1" ht="6.9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" customHeight="1">
      <c r="B17" s="34"/>
      <c r="C17" s="35"/>
      <c r="D17" s="31" t="s">
        <v>29</v>
      </c>
      <c r="E17" s="35"/>
      <c r="F17" s="35"/>
      <c r="G17" s="35"/>
      <c r="H17" s="35"/>
      <c r="I17" s="35"/>
      <c r="J17" s="35"/>
      <c r="K17" s="35"/>
      <c r="L17" s="35"/>
      <c r="M17" s="31" t="s">
        <v>25</v>
      </c>
      <c r="N17" s="35"/>
      <c r="O17" s="230" t="s">
        <v>30</v>
      </c>
      <c r="P17" s="230"/>
      <c r="Q17" s="35"/>
      <c r="R17" s="36"/>
    </row>
    <row r="18" spans="2:18" s="1" customFormat="1" ht="18" customHeight="1">
      <c r="B18" s="34"/>
      <c r="C18" s="35"/>
      <c r="D18" s="35"/>
      <c r="E18" s="29" t="s">
        <v>31</v>
      </c>
      <c r="F18" s="35"/>
      <c r="G18" s="35"/>
      <c r="H18" s="35"/>
      <c r="I18" s="35"/>
      <c r="J18" s="35"/>
      <c r="K18" s="35"/>
      <c r="L18" s="35"/>
      <c r="M18" s="31" t="s">
        <v>26</v>
      </c>
      <c r="N18" s="35"/>
      <c r="O18" s="230" t="s">
        <v>32</v>
      </c>
      <c r="P18" s="230"/>
      <c r="Q18" s="35"/>
      <c r="R18" s="36"/>
    </row>
    <row r="19" spans="2:18" s="1" customFormat="1" ht="6.9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" customHeight="1">
      <c r="B20" s="34"/>
      <c r="C20" s="35"/>
      <c r="D20" s="31" t="s">
        <v>34</v>
      </c>
      <c r="E20" s="35"/>
      <c r="F20" s="35"/>
      <c r="G20" s="35"/>
      <c r="H20" s="35"/>
      <c r="I20" s="35"/>
      <c r="J20" s="35"/>
      <c r="K20" s="35"/>
      <c r="L20" s="35"/>
      <c r="M20" s="31" t="s">
        <v>25</v>
      </c>
      <c r="N20" s="35"/>
      <c r="O20" s="230" t="str">
        <f>IF('Rekapitulace stavby'!AN19="","",'Rekapitulace stavby'!AN19)</f>
        <v/>
      </c>
      <c r="P20" s="230"/>
      <c r="Q20" s="35"/>
      <c r="R20" s="36"/>
    </row>
    <row r="21" spans="2:18" s="1" customFormat="1" ht="18" customHeight="1">
      <c r="B21" s="34"/>
      <c r="C21" s="35"/>
      <c r="D21" s="35"/>
      <c r="E21" s="29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31" t="s">
        <v>26</v>
      </c>
      <c r="N21" s="35"/>
      <c r="O21" s="230" t="str">
        <f>IF('Rekapitulace stavby'!AN20="","",'Rekapitulace stavby'!AN20)</f>
        <v/>
      </c>
      <c r="P21" s="230"/>
      <c r="Q21" s="35"/>
      <c r="R21" s="36"/>
    </row>
    <row r="22" spans="2:18" s="1" customFormat="1" ht="6.9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" customHeight="1">
      <c r="B23" s="34"/>
      <c r="C23" s="35"/>
      <c r="D23" s="31" t="s">
        <v>35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>
      <c r="B24" s="34"/>
      <c r="C24" s="35"/>
      <c r="D24" s="35"/>
      <c r="E24" s="203" t="s">
        <v>5</v>
      </c>
      <c r="F24" s="203"/>
      <c r="G24" s="203"/>
      <c r="H24" s="203"/>
      <c r="I24" s="203"/>
      <c r="J24" s="203"/>
      <c r="K24" s="203"/>
      <c r="L24" s="203"/>
      <c r="M24" s="35"/>
      <c r="N24" s="35"/>
      <c r="O24" s="35"/>
      <c r="P24" s="35"/>
      <c r="Q24" s="35"/>
      <c r="R24" s="36"/>
    </row>
    <row r="25" spans="2:18" s="1" customFormat="1" ht="6.9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" customHeight="1">
      <c r="B27" s="34"/>
      <c r="C27" s="35"/>
      <c r="D27" s="104" t="s">
        <v>100</v>
      </c>
      <c r="E27" s="35"/>
      <c r="F27" s="35"/>
      <c r="G27" s="35"/>
      <c r="H27" s="35"/>
      <c r="I27" s="35"/>
      <c r="J27" s="35"/>
      <c r="K27" s="35"/>
      <c r="L27" s="35"/>
      <c r="M27" s="227">
        <f>N88</f>
        <v>0</v>
      </c>
      <c r="N27" s="227"/>
      <c r="O27" s="227"/>
      <c r="P27" s="227"/>
      <c r="Q27" s="35"/>
      <c r="R27" s="36"/>
    </row>
    <row r="28" spans="2:18" s="1" customFormat="1" ht="14.4" customHeight="1">
      <c r="B28" s="34"/>
      <c r="C28" s="35"/>
      <c r="D28" s="33" t="s">
        <v>101</v>
      </c>
      <c r="E28" s="35"/>
      <c r="F28" s="35"/>
      <c r="G28" s="35"/>
      <c r="H28" s="35"/>
      <c r="I28" s="35"/>
      <c r="J28" s="35"/>
      <c r="K28" s="35"/>
      <c r="L28" s="35"/>
      <c r="M28" s="227">
        <f>N103</f>
        <v>0</v>
      </c>
      <c r="N28" s="227"/>
      <c r="O28" s="227"/>
      <c r="P28" s="227"/>
      <c r="Q28" s="35"/>
      <c r="R28" s="36"/>
    </row>
    <row r="29" spans="2:18" s="1" customFormat="1" ht="6.9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5" t="s">
        <v>38</v>
      </c>
      <c r="E30" s="35"/>
      <c r="F30" s="35"/>
      <c r="G30" s="35"/>
      <c r="H30" s="35"/>
      <c r="I30" s="35"/>
      <c r="J30" s="35"/>
      <c r="K30" s="35"/>
      <c r="L30" s="35"/>
      <c r="M30" s="235">
        <f>ROUND(M27+M28,2)</f>
        <v>0</v>
      </c>
      <c r="N30" s="233"/>
      <c r="O30" s="233"/>
      <c r="P30" s="233"/>
      <c r="Q30" s="35"/>
      <c r="R30" s="36"/>
    </row>
    <row r="31" spans="2:18" s="1" customFormat="1" ht="6.9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" customHeight="1">
      <c r="B32" s="34"/>
      <c r="C32" s="35"/>
      <c r="D32" s="41" t="s">
        <v>39</v>
      </c>
      <c r="E32" s="41" t="s">
        <v>40</v>
      </c>
      <c r="F32" s="42">
        <v>0.21</v>
      </c>
      <c r="G32" s="106" t="s">
        <v>41</v>
      </c>
      <c r="H32" s="236">
        <f>ROUND((SUM(BE103:BE104)+SUM(BE122:BE284)), 2)</f>
        <v>0</v>
      </c>
      <c r="I32" s="233"/>
      <c r="J32" s="233"/>
      <c r="K32" s="35"/>
      <c r="L32" s="35"/>
      <c r="M32" s="236">
        <f>ROUND(ROUND((SUM(BE103:BE104)+SUM(BE122:BE284)), 2)*F32, 2)</f>
        <v>0</v>
      </c>
      <c r="N32" s="233"/>
      <c r="O32" s="233"/>
      <c r="P32" s="233"/>
      <c r="Q32" s="35"/>
      <c r="R32" s="36"/>
    </row>
    <row r="33" spans="2:18" s="1" customFormat="1" ht="14.4" customHeight="1">
      <c r="B33" s="34"/>
      <c r="C33" s="35"/>
      <c r="D33" s="35"/>
      <c r="E33" s="41" t="s">
        <v>42</v>
      </c>
      <c r="F33" s="42">
        <v>0.15</v>
      </c>
      <c r="G33" s="106" t="s">
        <v>41</v>
      </c>
      <c r="H33" s="236">
        <f>ROUND((SUM(BF103:BF104)+SUM(BF122:BF284)), 2)</f>
        <v>0</v>
      </c>
      <c r="I33" s="233"/>
      <c r="J33" s="233"/>
      <c r="K33" s="35"/>
      <c r="L33" s="35"/>
      <c r="M33" s="236">
        <f>ROUND(ROUND((SUM(BF103:BF104)+SUM(BF122:BF284)), 2)*F33, 2)</f>
        <v>0</v>
      </c>
      <c r="N33" s="233"/>
      <c r="O33" s="233"/>
      <c r="P33" s="233"/>
      <c r="Q33" s="35"/>
      <c r="R33" s="36"/>
    </row>
    <row r="34" spans="2:18" s="1" customFormat="1" ht="14.4" hidden="1" customHeight="1">
      <c r="B34" s="34"/>
      <c r="C34" s="35"/>
      <c r="D34" s="35"/>
      <c r="E34" s="41" t="s">
        <v>43</v>
      </c>
      <c r="F34" s="42">
        <v>0.21</v>
      </c>
      <c r="G34" s="106" t="s">
        <v>41</v>
      </c>
      <c r="H34" s="236">
        <f>ROUND((SUM(BG103:BG104)+SUM(BG122:BG284)), 2)</f>
        <v>0</v>
      </c>
      <c r="I34" s="233"/>
      <c r="J34" s="233"/>
      <c r="K34" s="35"/>
      <c r="L34" s="35"/>
      <c r="M34" s="236">
        <v>0</v>
      </c>
      <c r="N34" s="233"/>
      <c r="O34" s="233"/>
      <c r="P34" s="233"/>
      <c r="Q34" s="35"/>
      <c r="R34" s="36"/>
    </row>
    <row r="35" spans="2:18" s="1" customFormat="1" ht="14.4" hidden="1" customHeight="1">
      <c r="B35" s="34"/>
      <c r="C35" s="35"/>
      <c r="D35" s="35"/>
      <c r="E35" s="41" t="s">
        <v>44</v>
      </c>
      <c r="F35" s="42">
        <v>0.15</v>
      </c>
      <c r="G35" s="106" t="s">
        <v>41</v>
      </c>
      <c r="H35" s="236">
        <f>ROUND((SUM(BH103:BH104)+SUM(BH122:BH284)), 2)</f>
        <v>0</v>
      </c>
      <c r="I35" s="233"/>
      <c r="J35" s="233"/>
      <c r="K35" s="35"/>
      <c r="L35" s="35"/>
      <c r="M35" s="236">
        <v>0</v>
      </c>
      <c r="N35" s="233"/>
      <c r="O35" s="233"/>
      <c r="P35" s="233"/>
      <c r="Q35" s="35"/>
      <c r="R35" s="36"/>
    </row>
    <row r="36" spans="2:18" s="1" customFormat="1" ht="14.4" hidden="1" customHeight="1">
      <c r="B36" s="34"/>
      <c r="C36" s="35"/>
      <c r="D36" s="35"/>
      <c r="E36" s="41" t="s">
        <v>45</v>
      </c>
      <c r="F36" s="42">
        <v>0</v>
      </c>
      <c r="G36" s="106" t="s">
        <v>41</v>
      </c>
      <c r="H36" s="236">
        <f>ROUND((SUM(BI103:BI104)+SUM(BI122:BI284)), 2)</f>
        <v>0</v>
      </c>
      <c r="I36" s="233"/>
      <c r="J36" s="233"/>
      <c r="K36" s="35"/>
      <c r="L36" s="35"/>
      <c r="M36" s="236">
        <v>0</v>
      </c>
      <c r="N36" s="233"/>
      <c r="O36" s="233"/>
      <c r="P36" s="233"/>
      <c r="Q36" s="35"/>
      <c r="R36" s="36"/>
    </row>
    <row r="37" spans="2:18" s="1" customFormat="1" ht="6.9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2"/>
      <c r="D38" s="107" t="s">
        <v>46</v>
      </c>
      <c r="E38" s="73"/>
      <c r="F38" s="73"/>
      <c r="G38" s="108" t="s">
        <v>47</v>
      </c>
      <c r="H38" s="109" t="s">
        <v>48</v>
      </c>
      <c r="I38" s="73"/>
      <c r="J38" s="73"/>
      <c r="K38" s="73"/>
      <c r="L38" s="237">
        <f>SUM(M30:M36)</f>
        <v>0</v>
      </c>
      <c r="M38" s="237"/>
      <c r="N38" s="237"/>
      <c r="O38" s="237"/>
      <c r="P38" s="238"/>
      <c r="Q38" s="102"/>
      <c r="R38" s="36"/>
    </row>
    <row r="39" spans="2:18" s="1" customFormat="1" ht="14.4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 ht="14.4">
      <c r="B50" s="34"/>
      <c r="C50" s="35"/>
      <c r="D50" s="49" t="s">
        <v>49</v>
      </c>
      <c r="E50" s="50"/>
      <c r="F50" s="50"/>
      <c r="G50" s="50"/>
      <c r="H50" s="51"/>
      <c r="I50" s="35"/>
      <c r="J50" s="49" t="s">
        <v>50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4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5"/>
    </row>
    <row r="52" spans="2:18">
      <c r="B52" s="24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5"/>
    </row>
    <row r="53" spans="2:18">
      <c r="B53" s="24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5"/>
    </row>
    <row r="54" spans="2:18">
      <c r="B54" s="24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5"/>
    </row>
    <row r="55" spans="2:18">
      <c r="B55" s="24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5"/>
    </row>
    <row r="56" spans="2:18">
      <c r="B56" s="24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5"/>
    </row>
    <row r="57" spans="2:18">
      <c r="B57" s="24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5"/>
    </row>
    <row r="58" spans="2:18">
      <c r="B58" s="24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5"/>
    </row>
    <row r="59" spans="2:18" s="1" customFormat="1" ht="14.4">
      <c r="B59" s="34"/>
      <c r="C59" s="35"/>
      <c r="D59" s="54" t="s">
        <v>51</v>
      </c>
      <c r="E59" s="55"/>
      <c r="F59" s="55"/>
      <c r="G59" s="56" t="s">
        <v>52</v>
      </c>
      <c r="H59" s="57"/>
      <c r="I59" s="35"/>
      <c r="J59" s="54" t="s">
        <v>51</v>
      </c>
      <c r="K59" s="55"/>
      <c r="L59" s="55"/>
      <c r="M59" s="55"/>
      <c r="N59" s="56" t="s">
        <v>52</v>
      </c>
      <c r="O59" s="55"/>
      <c r="P59" s="57"/>
      <c r="Q59" s="35"/>
      <c r="R59" s="36"/>
    </row>
    <row r="60" spans="2:18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 ht="14.4">
      <c r="B61" s="34"/>
      <c r="C61" s="35"/>
      <c r="D61" s="49" t="s">
        <v>53</v>
      </c>
      <c r="E61" s="50"/>
      <c r="F61" s="50"/>
      <c r="G61" s="50"/>
      <c r="H61" s="51"/>
      <c r="I61" s="35"/>
      <c r="J61" s="49" t="s">
        <v>54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4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5"/>
    </row>
    <row r="63" spans="2:18">
      <c r="B63" s="24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5"/>
    </row>
    <row r="64" spans="2:18">
      <c r="B64" s="24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5"/>
    </row>
    <row r="65" spans="2:18">
      <c r="B65" s="24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5"/>
    </row>
    <row r="66" spans="2:18">
      <c r="B66" s="24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5"/>
    </row>
    <row r="67" spans="2:18">
      <c r="B67" s="24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5"/>
    </row>
    <row r="68" spans="2:18">
      <c r="B68" s="24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5"/>
    </row>
    <row r="69" spans="2:18">
      <c r="B69" s="24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5"/>
    </row>
    <row r="70" spans="2:18" s="1" customFormat="1" ht="14.4">
      <c r="B70" s="34"/>
      <c r="C70" s="35"/>
      <c r="D70" s="54" t="s">
        <v>51</v>
      </c>
      <c r="E70" s="55"/>
      <c r="F70" s="55"/>
      <c r="G70" s="56" t="s">
        <v>52</v>
      </c>
      <c r="H70" s="57"/>
      <c r="I70" s="35"/>
      <c r="J70" s="54" t="s">
        <v>51</v>
      </c>
      <c r="K70" s="55"/>
      <c r="L70" s="55"/>
      <c r="M70" s="55"/>
      <c r="N70" s="56" t="s">
        <v>52</v>
      </c>
      <c r="O70" s="55"/>
      <c r="P70" s="57"/>
      <c r="Q70" s="35"/>
      <c r="R70" s="36"/>
    </row>
    <row r="71" spans="2:18" s="1" customFormat="1" ht="14.4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" customHeight="1">
      <c r="B76" s="34"/>
      <c r="C76" s="197" t="s">
        <v>102</v>
      </c>
      <c r="D76" s="198"/>
      <c r="E76" s="198"/>
      <c r="F76" s="198"/>
      <c r="G76" s="198"/>
      <c r="H76" s="198"/>
      <c r="I76" s="198"/>
      <c r="J76" s="198"/>
      <c r="K76" s="198"/>
      <c r="L76" s="198"/>
      <c r="M76" s="198"/>
      <c r="N76" s="198"/>
      <c r="O76" s="198"/>
      <c r="P76" s="198"/>
      <c r="Q76" s="198"/>
      <c r="R76" s="36"/>
    </row>
    <row r="77" spans="2:18" s="1" customFormat="1" ht="6.9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15</v>
      </c>
      <c r="D78" s="35"/>
      <c r="E78" s="35"/>
      <c r="F78" s="231" t="str">
        <f>F6</f>
        <v>STATICKÉ ZAJIŠTĚNÍ KONSTRUKCÍ MALÉ SCÉNY V ÚSTÍ NAD ORLICÍ, parc. č. st. 167 a 318</v>
      </c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35"/>
      <c r="R78" s="36"/>
    </row>
    <row r="79" spans="2:18" s="1" customFormat="1" ht="36.9" customHeight="1">
      <c r="B79" s="34"/>
      <c r="C79" s="68" t="s">
        <v>98</v>
      </c>
      <c r="D79" s="35"/>
      <c r="E79" s="35"/>
      <c r="F79" s="212" t="str">
        <f>F7</f>
        <v>02 - Statické zajištění objektu Malé scény</v>
      </c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35"/>
      <c r="R79" s="36"/>
    </row>
    <row r="80" spans="2:18" s="1" customFormat="1" ht="6.9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20</v>
      </c>
      <c r="D81" s="35"/>
      <c r="E81" s="35"/>
      <c r="F81" s="29" t="str">
        <f>F9</f>
        <v>Ústí nad Orlicí , Havlíčkova 621, 562 01, Ústí nad Orlicí, kraj Pardubický</v>
      </c>
      <c r="G81" s="35"/>
      <c r="H81" s="35"/>
      <c r="I81" s="35"/>
      <c r="J81" s="35"/>
      <c r="K81" s="31" t="s">
        <v>21</v>
      </c>
      <c r="L81" s="35"/>
      <c r="M81" s="234">
        <f>IF(O9="","",O9)</f>
        <v>42766</v>
      </c>
      <c r="N81" s="234"/>
      <c r="O81" s="234"/>
      <c r="P81" s="234"/>
      <c r="Q81" s="35"/>
      <c r="R81" s="36"/>
    </row>
    <row r="82" spans="2:47" s="1" customFormat="1" ht="6.9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3.2">
      <c r="B83" s="34"/>
      <c r="C83" s="31" t="s">
        <v>24</v>
      </c>
      <c r="D83" s="35"/>
      <c r="E83" s="35"/>
      <c r="F83" s="29" t="str">
        <f>E12</f>
        <v>Město Ústí nad Orlicí, Sychrova, 562 24, Ústí nad Orlicí</v>
      </c>
      <c r="G83" s="35"/>
      <c r="H83" s="35"/>
      <c r="I83" s="35"/>
      <c r="J83" s="35"/>
      <c r="K83" s="31" t="s">
        <v>29</v>
      </c>
      <c r="L83" s="35"/>
      <c r="M83" s="230" t="str">
        <f>E18</f>
        <v>PROXIMA projekt, s.r.o.</v>
      </c>
      <c r="N83" s="230"/>
      <c r="O83" s="230"/>
      <c r="P83" s="230"/>
      <c r="Q83" s="230"/>
      <c r="R83" s="36"/>
    </row>
    <row r="84" spans="2:47" s="1" customFormat="1" ht="14.4" customHeight="1">
      <c r="B84" s="34"/>
      <c r="C84" s="31" t="s">
        <v>27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34</v>
      </c>
      <c r="L84" s="35"/>
      <c r="M84" s="230" t="str">
        <f>E21</f>
        <v xml:space="preserve"> </v>
      </c>
      <c r="N84" s="230"/>
      <c r="O84" s="230"/>
      <c r="P84" s="230"/>
      <c r="Q84" s="230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39" t="s">
        <v>103</v>
      </c>
      <c r="D86" s="240"/>
      <c r="E86" s="240"/>
      <c r="F86" s="240"/>
      <c r="G86" s="240"/>
      <c r="H86" s="102"/>
      <c r="I86" s="102"/>
      <c r="J86" s="102"/>
      <c r="K86" s="102"/>
      <c r="L86" s="102"/>
      <c r="M86" s="102"/>
      <c r="N86" s="239" t="s">
        <v>104</v>
      </c>
      <c r="O86" s="240"/>
      <c r="P86" s="240"/>
      <c r="Q86" s="240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0" t="s">
        <v>105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22">
        <f>N122</f>
        <v>0</v>
      </c>
      <c r="O88" s="241"/>
      <c r="P88" s="241"/>
      <c r="Q88" s="241"/>
      <c r="R88" s="36"/>
      <c r="AU88" s="20" t="s">
        <v>106</v>
      </c>
    </row>
    <row r="89" spans="2:47" s="6" customFormat="1" ht="24.9" customHeight="1">
      <c r="B89" s="111"/>
      <c r="C89" s="112"/>
      <c r="D89" s="113" t="s">
        <v>174</v>
      </c>
      <c r="E89" s="112"/>
      <c r="F89" s="112"/>
      <c r="G89" s="112"/>
      <c r="H89" s="112"/>
      <c r="I89" s="112"/>
      <c r="J89" s="112"/>
      <c r="K89" s="112"/>
      <c r="L89" s="112"/>
      <c r="M89" s="112"/>
      <c r="N89" s="242">
        <f>N123</f>
        <v>0</v>
      </c>
      <c r="O89" s="243"/>
      <c r="P89" s="243"/>
      <c r="Q89" s="243"/>
      <c r="R89" s="114"/>
    </row>
    <row r="90" spans="2:47" s="7" customFormat="1" ht="19.95" customHeight="1">
      <c r="B90" s="115"/>
      <c r="C90" s="116"/>
      <c r="D90" s="117" t="s">
        <v>175</v>
      </c>
      <c r="E90" s="116"/>
      <c r="F90" s="116"/>
      <c r="G90" s="116"/>
      <c r="H90" s="116"/>
      <c r="I90" s="116"/>
      <c r="J90" s="116"/>
      <c r="K90" s="116"/>
      <c r="L90" s="116"/>
      <c r="M90" s="116"/>
      <c r="N90" s="244">
        <f>N124</f>
        <v>0</v>
      </c>
      <c r="O90" s="245"/>
      <c r="P90" s="245"/>
      <c r="Q90" s="245"/>
      <c r="R90" s="118"/>
    </row>
    <row r="91" spans="2:47" s="7" customFormat="1" ht="19.95" customHeight="1">
      <c r="B91" s="115"/>
      <c r="C91" s="116"/>
      <c r="D91" s="117" t="s">
        <v>176</v>
      </c>
      <c r="E91" s="116"/>
      <c r="F91" s="116"/>
      <c r="G91" s="116"/>
      <c r="H91" s="116"/>
      <c r="I91" s="116"/>
      <c r="J91" s="116"/>
      <c r="K91" s="116"/>
      <c r="L91" s="116"/>
      <c r="M91" s="116"/>
      <c r="N91" s="244">
        <f>N147</f>
        <v>0</v>
      </c>
      <c r="O91" s="245"/>
      <c r="P91" s="245"/>
      <c r="Q91" s="245"/>
      <c r="R91" s="118"/>
    </row>
    <row r="92" spans="2:47" s="7" customFormat="1" ht="19.95" customHeight="1">
      <c r="B92" s="115"/>
      <c r="C92" s="116"/>
      <c r="D92" s="117" t="s">
        <v>177</v>
      </c>
      <c r="E92" s="116"/>
      <c r="F92" s="116"/>
      <c r="G92" s="116"/>
      <c r="H92" s="116"/>
      <c r="I92" s="116"/>
      <c r="J92" s="116"/>
      <c r="K92" s="116"/>
      <c r="L92" s="116"/>
      <c r="M92" s="116"/>
      <c r="N92" s="244">
        <f>N197</f>
        <v>0</v>
      </c>
      <c r="O92" s="245"/>
      <c r="P92" s="245"/>
      <c r="Q92" s="245"/>
      <c r="R92" s="118"/>
    </row>
    <row r="93" spans="2:47" s="7" customFormat="1" ht="19.95" customHeight="1">
      <c r="B93" s="115"/>
      <c r="C93" s="116"/>
      <c r="D93" s="117" t="s">
        <v>178</v>
      </c>
      <c r="E93" s="116"/>
      <c r="F93" s="116"/>
      <c r="G93" s="116"/>
      <c r="H93" s="116"/>
      <c r="I93" s="116"/>
      <c r="J93" s="116"/>
      <c r="K93" s="116"/>
      <c r="L93" s="116"/>
      <c r="M93" s="116"/>
      <c r="N93" s="244">
        <f>N201</f>
        <v>0</v>
      </c>
      <c r="O93" s="245"/>
      <c r="P93" s="245"/>
      <c r="Q93" s="245"/>
      <c r="R93" s="118"/>
    </row>
    <row r="94" spans="2:47" s="7" customFormat="1" ht="19.95" customHeight="1">
      <c r="B94" s="115"/>
      <c r="C94" s="116"/>
      <c r="D94" s="117" t="s">
        <v>179</v>
      </c>
      <c r="E94" s="116"/>
      <c r="F94" s="116"/>
      <c r="G94" s="116"/>
      <c r="H94" s="116"/>
      <c r="I94" s="116"/>
      <c r="J94" s="116"/>
      <c r="K94" s="116"/>
      <c r="L94" s="116"/>
      <c r="M94" s="116"/>
      <c r="N94" s="244">
        <f>N207</f>
        <v>0</v>
      </c>
      <c r="O94" s="245"/>
      <c r="P94" s="245"/>
      <c r="Q94" s="245"/>
      <c r="R94" s="118"/>
    </row>
    <row r="95" spans="2:47" s="7" customFormat="1" ht="19.95" customHeight="1">
      <c r="B95" s="115"/>
      <c r="C95" s="116"/>
      <c r="D95" s="117" t="s">
        <v>180</v>
      </c>
      <c r="E95" s="116"/>
      <c r="F95" s="116"/>
      <c r="G95" s="116"/>
      <c r="H95" s="116"/>
      <c r="I95" s="116"/>
      <c r="J95" s="116"/>
      <c r="K95" s="116"/>
      <c r="L95" s="116"/>
      <c r="M95" s="116"/>
      <c r="N95" s="244">
        <f>N218</f>
        <v>0</v>
      </c>
      <c r="O95" s="245"/>
      <c r="P95" s="245"/>
      <c r="Q95" s="245"/>
      <c r="R95" s="118"/>
    </row>
    <row r="96" spans="2:47" s="7" customFormat="1" ht="19.95" customHeight="1">
      <c r="B96" s="115"/>
      <c r="C96" s="116"/>
      <c r="D96" s="117" t="s">
        <v>181</v>
      </c>
      <c r="E96" s="116"/>
      <c r="F96" s="116"/>
      <c r="G96" s="116"/>
      <c r="H96" s="116"/>
      <c r="I96" s="116"/>
      <c r="J96" s="116"/>
      <c r="K96" s="116"/>
      <c r="L96" s="116"/>
      <c r="M96" s="116"/>
      <c r="N96" s="244">
        <f>N265</f>
        <v>0</v>
      </c>
      <c r="O96" s="245"/>
      <c r="P96" s="245"/>
      <c r="Q96" s="245"/>
      <c r="R96" s="118"/>
    </row>
    <row r="97" spans="2:21" s="7" customFormat="1" ht="19.95" customHeight="1">
      <c r="B97" s="115"/>
      <c r="C97" s="116"/>
      <c r="D97" s="117" t="s">
        <v>182</v>
      </c>
      <c r="E97" s="116"/>
      <c r="F97" s="116"/>
      <c r="G97" s="116"/>
      <c r="H97" s="116"/>
      <c r="I97" s="116"/>
      <c r="J97" s="116"/>
      <c r="K97" s="116"/>
      <c r="L97" s="116"/>
      <c r="M97" s="116"/>
      <c r="N97" s="244">
        <f>N271</f>
        <v>0</v>
      </c>
      <c r="O97" s="245"/>
      <c r="P97" s="245"/>
      <c r="Q97" s="245"/>
      <c r="R97" s="118"/>
    </row>
    <row r="98" spans="2:21" s="6" customFormat="1" ht="24.9" customHeight="1">
      <c r="B98" s="111"/>
      <c r="C98" s="112"/>
      <c r="D98" s="113" t="s">
        <v>183</v>
      </c>
      <c r="E98" s="112"/>
      <c r="F98" s="112"/>
      <c r="G98" s="112"/>
      <c r="H98" s="112"/>
      <c r="I98" s="112"/>
      <c r="J98" s="112"/>
      <c r="K98" s="112"/>
      <c r="L98" s="112"/>
      <c r="M98" s="112"/>
      <c r="N98" s="242">
        <f>N273</f>
        <v>0</v>
      </c>
      <c r="O98" s="243"/>
      <c r="P98" s="243"/>
      <c r="Q98" s="243"/>
      <c r="R98" s="114"/>
    </row>
    <row r="99" spans="2:21" s="7" customFormat="1" ht="19.95" customHeight="1">
      <c r="B99" s="115"/>
      <c r="C99" s="116"/>
      <c r="D99" s="117" t="s">
        <v>184</v>
      </c>
      <c r="E99" s="116"/>
      <c r="F99" s="116"/>
      <c r="G99" s="116"/>
      <c r="H99" s="116"/>
      <c r="I99" s="116"/>
      <c r="J99" s="116"/>
      <c r="K99" s="116"/>
      <c r="L99" s="116"/>
      <c r="M99" s="116"/>
      <c r="N99" s="244">
        <f>N274</f>
        <v>0</v>
      </c>
      <c r="O99" s="245"/>
      <c r="P99" s="245"/>
      <c r="Q99" s="245"/>
      <c r="R99" s="118"/>
    </row>
    <row r="100" spans="2:21" s="7" customFormat="1" ht="19.95" customHeight="1">
      <c r="B100" s="115"/>
      <c r="C100" s="116"/>
      <c r="D100" s="117" t="s">
        <v>185</v>
      </c>
      <c r="E100" s="116"/>
      <c r="F100" s="116"/>
      <c r="G100" s="116"/>
      <c r="H100" s="116"/>
      <c r="I100" s="116"/>
      <c r="J100" s="116"/>
      <c r="K100" s="116"/>
      <c r="L100" s="116"/>
      <c r="M100" s="116"/>
      <c r="N100" s="244">
        <f>N277</f>
        <v>0</v>
      </c>
      <c r="O100" s="245"/>
      <c r="P100" s="245"/>
      <c r="Q100" s="245"/>
      <c r="R100" s="118"/>
    </row>
    <row r="101" spans="2:21" s="7" customFormat="1" ht="19.95" customHeight="1">
      <c r="B101" s="115"/>
      <c r="C101" s="116"/>
      <c r="D101" s="117" t="s">
        <v>186</v>
      </c>
      <c r="E101" s="116"/>
      <c r="F101" s="116"/>
      <c r="G101" s="116"/>
      <c r="H101" s="116"/>
      <c r="I101" s="116"/>
      <c r="J101" s="116"/>
      <c r="K101" s="116"/>
      <c r="L101" s="116"/>
      <c r="M101" s="116"/>
      <c r="N101" s="244">
        <f>N282</f>
        <v>0</v>
      </c>
      <c r="O101" s="245"/>
      <c r="P101" s="245"/>
      <c r="Q101" s="245"/>
      <c r="R101" s="118"/>
    </row>
    <row r="102" spans="2:21" s="1" customFormat="1" ht="21.75" customHeight="1"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6"/>
    </row>
    <row r="103" spans="2:21" s="1" customFormat="1" ht="29.25" customHeight="1">
      <c r="B103" s="34"/>
      <c r="C103" s="110" t="s">
        <v>114</v>
      </c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241">
        <v>0</v>
      </c>
      <c r="O103" s="246"/>
      <c r="P103" s="246"/>
      <c r="Q103" s="246"/>
      <c r="R103" s="36"/>
      <c r="T103" s="119"/>
      <c r="U103" s="120" t="s">
        <v>39</v>
      </c>
    </row>
    <row r="104" spans="2:21" s="1" customFormat="1" ht="18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</row>
    <row r="105" spans="2:21" s="1" customFormat="1" ht="29.25" customHeight="1">
      <c r="B105" s="34"/>
      <c r="C105" s="101" t="s">
        <v>90</v>
      </c>
      <c r="D105" s="102"/>
      <c r="E105" s="102"/>
      <c r="F105" s="102"/>
      <c r="G105" s="102"/>
      <c r="H105" s="102"/>
      <c r="I105" s="102"/>
      <c r="J105" s="102"/>
      <c r="K105" s="102"/>
      <c r="L105" s="215">
        <f>ROUND(SUM(N88+N103),2)</f>
        <v>0</v>
      </c>
      <c r="M105" s="215"/>
      <c r="N105" s="215"/>
      <c r="O105" s="215"/>
      <c r="P105" s="215"/>
      <c r="Q105" s="215"/>
      <c r="R105" s="36"/>
    </row>
    <row r="106" spans="2:21" s="1" customFormat="1" ht="6.9" customHeight="1"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60"/>
    </row>
    <row r="110" spans="2:21" s="1" customFormat="1" ht="6.9" customHeight="1"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3"/>
    </row>
    <row r="111" spans="2:21" s="1" customFormat="1" ht="36.9" customHeight="1">
      <c r="B111" s="34"/>
      <c r="C111" s="197" t="s">
        <v>115</v>
      </c>
      <c r="D111" s="233"/>
      <c r="E111" s="233"/>
      <c r="F111" s="233"/>
      <c r="G111" s="233"/>
      <c r="H111" s="233"/>
      <c r="I111" s="233"/>
      <c r="J111" s="233"/>
      <c r="K111" s="233"/>
      <c r="L111" s="233"/>
      <c r="M111" s="233"/>
      <c r="N111" s="233"/>
      <c r="O111" s="233"/>
      <c r="P111" s="233"/>
      <c r="Q111" s="233"/>
      <c r="R111" s="36"/>
    </row>
    <row r="112" spans="2:21" s="1" customFormat="1" ht="6.9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 ht="30" customHeight="1">
      <c r="B113" s="34"/>
      <c r="C113" s="31" t="s">
        <v>15</v>
      </c>
      <c r="D113" s="35"/>
      <c r="E113" s="35"/>
      <c r="F113" s="231" t="str">
        <f>F6</f>
        <v>STATICKÉ ZAJIŠTĚNÍ KONSTRUKCÍ MALÉ SCÉNY V ÚSTÍ NAD ORLICÍ, parc. č. st. 167 a 318</v>
      </c>
      <c r="G113" s="232"/>
      <c r="H113" s="232"/>
      <c r="I113" s="232"/>
      <c r="J113" s="232"/>
      <c r="K113" s="232"/>
      <c r="L113" s="232"/>
      <c r="M113" s="232"/>
      <c r="N113" s="232"/>
      <c r="O113" s="232"/>
      <c r="P113" s="232"/>
      <c r="Q113" s="35"/>
      <c r="R113" s="36"/>
    </row>
    <row r="114" spans="2:65" s="1" customFormat="1" ht="36.9" customHeight="1">
      <c r="B114" s="34"/>
      <c r="C114" s="68" t="s">
        <v>98</v>
      </c>
      <c r="D114" s="35"/>
      <c r="E114" s="35"/>
      <c r="F114" s="212" t="str">
        <f>F7</f>
        <v>02 - Statické zajištění objektu Malé scény</v>
      </c>
      <c r="G114" s="233"/>
      <c r="H114" s="233"/>
      <c r="I114" s="233"/>
      <c r="J114" s="233"/>
      <c r="K114" s="233"/>
      <c r="L114" s="233"/>
      <c r="M114" s="233"/>
      <c r="N114" s="233"/>
      <c r="O114" s="233"/>
      <c r="P114" s="233"/>
      <c r="Q114" s="35"/>
      <c r="R114" s="36"/>
    </row>
    <row r="115" spans="2:65" s="1" customFormat="1" ht="6.9" customHeight="1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6"/>
    </row>
    <row r="116" spans="2:65" s="1" customFormat="1" ht="18" customHeight="1">
      <c r="B116" s="34"/>
      <c r="C116" s="31" t="s">
        <v>20</v>
      </c>
      <c r="D116" s="35"/>
      <c r="E116" s="35"/>
      <c r="F116" s="29" t="str">
        <f>F9</f>
        <v>Ústí nad Orlicí , Havlíčkova 621, 562 01, Ústí nad Orlicí, kraj Pardubický</v>
      </c>
      <c r="G116" s="35"/>
      <c r="H116" s="35"/>
      <c r="I116" s="35"/>
      <c r="J116" s="35"/>
      <c r="K116" s="31" t="s">
        <v>21</v>
      </c>
      <c r="L116" s="35"/>
      <c r="M116" s="234">
        <f>IF(O9="","",O9)</f>
        <v>42766</v>
      </c>
      <c r="N116" s="234"/>
      <c r="O116" s="234"/>
      <c r="P116" s="234"/>
      <c r="Q116" s="35"/>
      <c r="R116" s="36"/>
    </row>
    <row r="117" spans="2:65" s="1" customFormat="1" ht="6.9" customHeigh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1" customFormat="1" ht="13.2">
      <c r="B118" s="34"/>
      <c r="C118" s="31" t="s">
        <v>24</v>
      </c>
      <c r="D118" s="35"/>
      <c r="E118" s="35"/>
      <c r="F118" s="29" t="str">
        <f>E12</f>
        <v>Město Ústí nad Orlicí, Sychrova, 562 24, Ústí nad Orlicí</v>
      </c>
      <c r="G118" s="35"/>
      <c r="H118" s="35"/>
      <c r="I118" s="35"/>
      <c r="J118" s="35"/>
      <c r="K118" s="31" t="s">
        <v>29</v>
      </c>
      <c r="L118" s="35"/>
      <c r="M118" s="230" t="str">
        <f>E18</f>
        <v>PROXIMA projekt, s.r.o.</v>
      </c>
      <c r="N118" s="230"/>
      <c r="O118" s="230"/>
      <c r="P118" s="230"/>
      <c r="Q118" s="230"/>
      <c r="R118" s="36"/>
    </row>
    <row r="119" spans="2:65" s="1" customFormat="1" ht="14.4" customHeight="1">
      <c r="B119" s="34"/>
      <c r="C119" s="31" t="s">
        <v>27</v>
      </c>
      <c r="D119" s="35"/>
      <c r="E119" s="35"/>
      <c r="F119" s="29" t="str">
        <f>IF(E15="","",E15)</f>
        <v xml:space="preserve"> </v>
      </c>
      <c r="G119" s="35"/>
      <c r="H119" s="35"/>
      <c r="I119" s="35"/>
      <c r="J119" s="35"/>
      <c r="K119" s="31" t="s">
        <v>34</v>
      </c>
      <c r="L119" s="35"/>
      <c r="M119" s="230" t="str">
        <f>E21</f>
        <v xml:space="preserve"> </v>
      </c>
      <c r="N119" s="230"/>
      <c r="O119" s="230"/>
      <c r="P119" s="230"/>
      <c r="Q119" s="230"/>
      <c r="R119" s="36"/>
    </row>
    <row r="120" spans="2:65" s="1" customFormat="1" ht="10.35" customHeight="1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6"/>
    </row>
    <row r="121" spans="2:65" s="8" customFormat="1" ht="29.25" customHeight="1">
      <c r="B121" s="121"/>
      <c r="C121" s="122" t="s">
        <v>116</v>
      </c>
      <c r="D121" s="123" t="s">
        <v>117</v>
      </c>
      <c r="E121" s="123" t="s">
        <v>57</v>
      </c>
      <c r="F121" s="247" t="s">
        <v>118</v>
      </c>
      <c r="G121" s="247"/>
      <c r="H121" s="247"/>
      <c r="I121" s="247"/>
      <c r="J121" s="123" t="s">
        <v>119</v>
      </c>
      <c r="K121" s="123" t="s">
        <v>120</v>
      </c>
      <c r="L121" s="248" t="s">
        <v>121</v>
      </c>
      <c r="M121" s="248"/>
      <c r="N121" s="247" t="s">
        <v>104</v>
      </c>
      <c r="O121" s="247"/>
      <c r="P121" s="247"/>
      <c r="Q121" s="249"/>
      <c r="R121" s="124"/>
      <c r="T121" s="74" t="s">
        <v>122</v>
      </c>
      <c r="U121" s="75" t="s">
        <v>39</v>
      </c>
      <c r="V121" s="75" t="s">
        <v>123</v>
      </c>
      <c r="W121" s="75" t="s">
        <v>124</v>
      </c>
      <c r="X121" s="75" t="s">
        <v>125</v>
      </c>
      <c r="Y121" s="75" t="s">
        <v>126</v>
      </c>
      <c r="Z121" s="75" t="s">
        <v>127</v>
      </c>
      <c r="AA121" s="76" t="s">
        <v>128</v>
      </c>
    </row>
    <row r="122" spans="2:65" s="1" customFormat="1" ht="29.25" customHeight="1">
      <c r="B122" s="34"/>
      <c r="C122" s="78" t="s">
        <v>100</v>
      </c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261">
        <f>BK122</f>
        <v>0</v>
      </c>
      <c r="O122" s="262"/>
      <c r="P122" s="262"/>
      <c r="Q122" s="262"/>
      <c r="R122" s="36"/>
      <c r="T122" s="77"/>
      <c r="U122" s="50"/>
      <c r="V122" s="50"/>
      <c r="W122" s="125">
        <f>W123+W273</f>
        <v>4127.193088</v>
      </c>
      <c r="X122" s="50"/>
      <c r="Y122" s="125">
        <f>Y123+Y273</f>
        <v>97.016282039999993</v>
      </c>
      <c r="Z122" s="50"/>
      <c r="AA122" s="126">
        <f>AA123+AA273</f>
        <v>13.083915999999999</v>
      </c>
      <c r="AT122" s="20" t="s">
        <v>74</v>
      </c>
      <c r="AU122" s="20" t="s">
        <v>106</v>
      </c>
      <c r="BK122" s="127">
        <f>BK123+BK273</f>
        <v>0</v>
      </c>
    </row>
    <row r="123" spans="2:65" s="9" customFormat="1" ht="37.35" customHeight="1">
      <c r="B123" s="128"/>
      <c r="C123" s="129"/>
      <c r="D123" s="130" t="s">
        <v>174</v>
      </c>
      <c r="E123" s="130"/>
      <c r="F123" s="130"/>
      <c r="G123" s="130"/>
      <c r="H123" s="130"/>
      <c r="I123" s="130"/>
      <c r="J123" s="130"/>
      <c r="K123" s="130"/>
      <c r="L123" s="130"/>
      <c r="M123" s="130"/>
      <c r="N123" s="263">
        <f>BK123</f>
        <v>0</v>
      </c>
      <c r="O123" s="242"/>
      <c r="P123" s="242"/>
      <c r="Q123" s="242"/>
      <c r="R123" s="131"/>
      <c r="T123" s="132"/>
      <c r="U123" s="129"/>
      <c r="V123" s="129"/>
      <c r="W123" s="133">
        <f>W124+W147+W197+W201+W207+W218+W265+W271</f>
        <v>4083.4666479999996</v>
      </c>
      <c r="X123" s="129"/>
      <c r="Y123" s="133">
        <f>Y124+Y147+Y197+Y201+Y207+Y218+Y265+Y271</f>
        <v>96.797662039999992</v>
      </c>
      <c r="Z123" s="129"/>
      <c r="AA123" s="134">
        <f>AA124+AA147+AA197+AA201+AA207+AA218+AA265+AA271</f>
        <v>13.083915999999999</v>
      </c>
      <c r="AR123" s="135" t="s">
        <v>19</v>
      </c>
      <c r="AT123" s="136" t="s">
        <v>74</v>
      </c>
      <c r="AU123" s="136" t="s">
        <v>75</v>
      </c>
      <c r="AY123" s="135" t="s">
        <v>130</v>
      </c>
      <c r="BK123" s="137">
        <f>BK124+BK147+BK197+BK201+BK207+BK218+BK265+BK271</f>
        <v>0</v>
      </c>
    </row>
    <row r="124" spans="2:65" s="9" customFormat="1" ht="19.95" customHeight="1">
      <c r="B124" s="128"/>
      <c r="C124" s="129"/>
      <c r="D124" s="138" t="s">
        <v>175</v>
      </c>
      <c r="E124" s="138"/>
      <c r="F124" s="138"/>
      <c r="G124" s="138"/>
      <c r="H124" s="138"/>
      <c r="I124" s="138"/>
      <c r="J124" s="138"/>
      <c r="K124" s="138"/>
      <c r="L124" s="138"/>
      <c r="M124" s="138"/>
      <c r="N124" s="264">
        <f>BK124</f>
        <v>0</v>
      </c>
      <c r="O124" s="265"/>
      <c r="P124" s="265"/>
      <c r="Q124" s="265"/>
      <c r="R124" s="131"/>
      <c r="T124" s="132"/>
      <c r="U124" s="129"/>
      <c r="V124" s="129"/>
      <c r="W124" s="133">
        <f>SUM(W125:W146)</f>
        <v>179.90599600000002</v>
      </c>
      <c r="X124" s="129"/>
      <c r="Y124" s="133">
        <f>SUM(Y125:Y146)</f>
        <v>9.3262399999999995E-3</v>
      </c>
      <c r="Z124" s="129"/>
      <c r="AA124" s="134">
        <f>SUM(AA125:AA146)</f>
        <v>0</v>
      </c>
      <c r="AR124" s="135" t="s">
        <v>19</v>
      </c>
      <c r="AT124" s="136" t="s">
        <v>74</v>
      </c>
      <c r="AU124" s="136" t="s">
        <v>19</v>
      </c>
      <c r="AY124" s="135" t="s">
        <v>130</v>
      </c>
      <c r="BK124" s="137">
        <f>SUM(BK125:BK146)</f>
        <v>0</v>
      </c>
    </row>
    <row r="125" spans="2:65" s="1" customFormat="1" ht="31.5" customHeight="1">
      <c r="B125" s="139"/>
      <c r="C125" s="140" t="s">
        <v>19</v>
      </c>
      <c r="D125" s="140" t="s">
        <v>131</v>
      </c>
      <c r="E125" s="141" t="s">
        <v>187</v>
      </c>
      <c r="F125" s="250" t="s">
        <v>188</v>
      </c>
      <c r="G125" s="250"/>
      <c r="H125" s="250"/>
      <c r="I125" s="250"/>
      <c r="J125" s="142" t="s">
        <v>189</v>
      </c>
      <c r="K125" s="143">
        <v>21.13</v>
      </c>
      <c r="L125" s="251"/>
      <c r="M125" s="251"/>
      <c r="N125" s="251">
        <f>ROUND(L125*K125,2)</f>
        <v>0</v>
      </c>
      <c r="O125" s="251"/>
      <c r="P125" s="251"/>
      <c r="Q125" s="251"/>
      <c r="R125" s="144"/>
      <c r="T125" s="145" t="s">
        <v>5</v>
      </c>
      <c r="U125" s="43" t="s">
        <v>40</v>
      </c>
      <c r="V125" s="146">
        <v>3.35</v>
      </c>
      <c r="W125" s="146">
        <f>V125*K125</f>
        <v>70.785499999999999</v>
      </c>
      <c r="X125" s="146">
        <v>0</v>
      </c>
      <c r="Y125" s="146">
        <f>X125*K125</f>
        <v>0</v>
      </c>
      <c r="Z125" s="146">
        <v>0</v>
      </c>
      <c r="AA125" s="147">
        <f>Z125*K125</f>
        <v>0</v>
      </c>
      <c r="AR125" s="20" t="s">
        <v>148</v>
      </c>
      <c r="AT125" s="20" t="s">
        <v>131</v>
      </c>
      <c r="AU125" s="20" t="s">
        <v>96</v>
      </c>
      <c r="AY125" s="20" t="s">
        <v>130</v>
      </c>
      <c r="BE125" s="148">
        <f>IF(U125="základní",N125,0)</f>
        <v>0</v>
      </c>
      <c r="BF125" s="148">
        <f>IF(U125="snížená",N125,0)</f>
        <v>0</v>
      </c>
      <c r="BG125" s="148">
        <f>IF(U125="zákl. přenesená",N125,0)</f>
        <v>0</v>
      </c>
      <c r="BH125" s="148">
        <f>IF(U125="sníž. přenesená",N125,0)</f>
        <v>0</v>
      </c>
      <c r="BI125" s="148">
        <f>IF(U125="nulová",N125,0)</f>
        <v>0</v>
      </c>
      <c r="BJ125" s="20" t="s">
        <v>19</v>
      </c>
      <c r="BK125" s="148">
        <f>ROUND(L125*K125,2)</f>
        <v>0</v>
      </c>
      <c r="BL125" s="20" t="s">
        <v>148</v>
      </c>
      <c r="BM125" s="20" t="s">
        <v>190</v>
      </c>
    </row>
    <row r="126" spans="2:65" s="11" customFormat="1" ht="22.5" customHeight="1">
      <c r="B126" s="157"/>
      <c r="C126" s="158"/>
      <c r="D126" s="158"/>
      <c r="E126" s="159" t="s">
        <v>5</v>
      </c>
      <c r="F126" s="269" t="s">
        <v>413</v>
      </c>
      <c r="G126" s="257"/>
      <c r="H126" s="257"/>
      <c r="I126" s="257"/>
      <c r="J126" s="158"/>
      <c r="K126" s="160">
        <v>21.13</v>
      </c>
      <c r="L126" s="158"/>
      <c r="M126" s="158"/>
      <c r="N126" s="158"/>
      <c r="O126" s="158"/>
      <c r="P126" s="158"/>
      <c r="Q126" s="158"/>
      <c r="R126" s="161"/>
      <c r="T126" s="162"/>
      <c r="U126" s="158"/>
      <c r="V126" s="158"/>
      <c r="W126" s="158"/>
      <c r="X126" s="158"/>
      <c r="Y126" s="158"/>
      <c r="Z126" s="158"/>
      <c r="AA126" s="163"/>
      <c r="AT126" s="164" t="s">
        <v>138</v>
      </c>
      <c r="AU126" s="164" t="s">
        <v>96</v>
      </c>
      <c r="AV126" s="11" t="s">
        <v>96</v>
      </c>
      <c r="AW126" s="11" t="s">
        <v>33</v>
      </c>
      <c r="AX126" s="11" t="s">
        <v>19</v>
      </c>
      <c r="AY126" s="164" t="s">
        <v>130</v>
      </c>
    </row>
    <row r="127" spans="2:65" s="1" customFormat="1" ht="31.5" customHeight="1">
      <c r="B127" s="139"/>
      <c r="C127" s="140" t="s">
        <v>96</v>
      </c>
      <c r="D127" s="140" t="s">
        <v>131</v>
      </c>
      <c r="E127" s="141" t="s">
        <v>191</v>
      </c>
      <c r="F127" s="250" t="s">
        <v>192</v>
      </c>
      <c r="G127" s="250"/>
      <c r="H127" s="250"/>
      <c r="I127" s="250"/>
      <c r="J127" s="142" t="s">
        <v>189</v>
      </c>
      <c r="K127" s="143">
        <v>3.944</v>
      </c>
      <c r="L127" s="251"/>
      <c r="M127" s="251"/>
      <c r="N127" s="251">
        <f>ROUND(L127*K127,2)</f>
        <v>0</v>
      </c>
      <c r="O127" s="251"/>
      <c r="P127" s="251"/>
      <c r="Q127" s="251"/>
      <c r="R127" s="144"/>
      <c r="T127" s="145" t="s">
        <v>5</v>
      </c>
      <c r="U127" s="43" t="s">
        <v>40</v>
      </c>
      <c r="V127" s="146">
        <v>0.126</v>
      </c>
      <c r="W127" s="146">
        <f>V127*K127</f>
        <v>0.496944</v>
      </c>
      <c r="X127" s="146">
        <v>4.6000000000000001E-4</v>
      </c>
      <c r="Y127" s="146">
        <f>X127*K127</f>
        <v>1.8142399999999999E-3</v>
      </c>
      <c r="Z127" s="146">
        <v>0</v>
      </c>
      <c r="AA127" s="147">
        <f>Z127*K127</f>
        <v>0</v>
      </c>
      <c r="AR127" s="20" t="s">
        <v>148</v>
      </c>
      <c r="AT127" s="20" t="s">
        <v>131</v>
      </c>
      <c r="AU127" s="20" t="s">
        <v>96</v>
      </c>
      <c r="AY127" s="20" t="s">
        <v>130</v>
      </c>
      <c r="BE127" s="148">
        <f>IF(U127="základní",N127,0)</f>
        <v>0</v>
      </c>
      <c r="BF127" s="148">
        <f>IF(U127="snížená",N127,0)</f>
        <v>0</v>
      </c>
      <c r="BG127" s="148">
        <f>IF(U127="zákl. přenesená",N127,0)</f>
        <v>0</v>
      </c>
      <c r="BH127" s="148">
        <f>IF(U127="sníž. přenesená",N127,0)</f>
        <v>0</v>
      </c>
      <c r="BI127" s="148">
        <f>IF(U127="nulová",N127,0)</f>
        <v>0</v>
      </c>
      <c r="BJ127" s="20" t="s">
        <v>19</v>
      </c>
      <c r="BK127" s="148">
        <f>ROUND(L127*K127,2)</f>
        <v>0</v>
      </c>
      <c r="BL127" s="20" t="s">
        <v>148</v>
      </c>
      <c r="BM127" s="20" t="s">
        <v>193</v>
      </c>
    </row>
    <row r="128" spans="2:65" s="11" customFormat="1" ht="22.5" customHeight="1">
      <c r="B128" s="157"/>
      <c r="C128" s="158"/>
      <c r="D128" s="158"/>
      <c r="E128" s="159" t="s">
        <v>5</v>
      </c>
      <c r="F128" s="269" t="s">
        <v>414</v>
      </c>
      <c r="G128" s="257"/>
      <c r="H128" s="257"/>
      <c r="I128" s="257"/>
      <c r="J128" s="158"/>
      <c r="K128" s="160">
        <v>3.944</v>
      </c>
      <c r="L128" s="158"/>
      <c r="M128" s="158"/>
      <c r="N128" s="158"/>
      <c r="O128" s="158"/>
      <c r="P128" s="158"/>
      <c r="Q128" s="158"/>
      <c r="R128" s="161"/>
      <c r="T128" s="162"/>
      <c r="U128" s="158"/>
      <c r="V128" s="158"/>
      <c r="W128" s="158"/>
      <c r="X128" s="158"/>
      <c r="Y128" s="158"/>
      <c r="Z128" s="158"/>
      <c r="AA128" s="163"/>
      <c r="AT128" s="164" t="s">
        <v>138</v>
      </c>
      <c r="AU128" s="164" t="s">
        <v>96</v>
      </c>
      <c r="AV128" s="11" t="s">
        <v>96</v>
      </c>
      <c r="AW128" s="11" t="s">
        <v>33</v>
      </c>
      <c r="AX128" s="11" t="s">
        <v>19</v>
      </c>
      <c r="AY128" s="164" t="s">
        <v>130</v>
      </c>
    </row>
    <row r="129" spans="2:65" s="1" customFormat="1" ht="31.5" customHeight="1">
      <c r="B129" s="139"/>
      <c r="C129" s="140" t="s">
        <v>144</v>
      </c>
      <c r="D129" s="140" t="s">
        <v>131</v>
      </c>
      <c r="E129" s="141" t="s">
        <v>194</v>
      </c>
      <c r="F129" s="250" t="s">
        <v>195</v>
      </c>
      <c r="G129" s="250"/>
      <c r="H129" s="250"/>
      <c r="I129" s="250"/>
      <c r="J129" s="142" t="s">
        <v>189</v>
      </c>
      <c r="K129" s="143">
        <v>3.944</v>
      </c>
      <c r="L129" s="251"/>
      <c r="M129" s="251"/>
      <c r="N129" s="251">
        <f>ROUND(L129*K129,2)</f>
        <v>0</v>
      </c>
      <c r="O129" s="251"/>
      <c r="P129" s="251"/>
      <c r="Q129" s="251"/>
      <c r="R129" s="144"/>
      <c r="T129" s="145" t="s">
        <v>5</v>
      </c>
      <c r="U129" s="43" t="s">
        <v>40</v>
      </c>
      <c r="V129" s="146">
        <v>3.7999999999999999E-2</v>
      </c>
      <c r="W129" s="146">
        <f>V129*K129</f>
        <v>0.14987200000000001</v>
      </c>
      <c r="X129" s="146">
        <v>0</v>
      </c>
      <c r="Y129" s="146">
        <f>X129*K129</f>
        <v>0</v>
      </c>
      <c r="Z129" s="146">
        <v>0</v>
      </c>
      <c r="AA129" s="147">
        <f>Z129*K129</f>
        <v>0</v>
      </c>
      <c r="AR129" s="20" t="s">
        <v>148</v>
      </c>
      <c r="AT129" s="20" t="s">
        <v>131</v>
      </c>
      <c r="AU129" s="20" t="s">
        <v>96</v>
      </c>
      <c r="AY129" s="20" t="s">
        <v>130</v>
      </c>
      <c r="BE129" s="148">
        <f>IF(U129="základní",N129,0)</f>
        <v>0</v>
      </c>
      <c r="BF129" s="148">
        <f>IF(U129="snížená",N129,0)</f>
        <v>0</v>
      </c>
      <c r="BG129" s="148">
        <f>IF(U129="zákl. přenesená",N129,0)</f>
        <v>0</v>
      </c>
      <c r="BH129" s="148">
        <f>IF(U129="sníž. přenesená",N129,0)</f>
        <v>0</v>
      </c>
      <c r="BI129" s="148">
        <f>IF(U129="nulová",N129,0)</f>
        <v>0</v>
      </c>
      <c r="BJ129" s="20" t="s">
        <v>19</v>
      </c>
      <c r="BK129" s="148">
        <f>ROUND(L129*K129,2)</f>
        <v>0</v>
      </c>
      <c r="BL129" s="20" t="s">
        <v>148</v>
      </c>
      <c r="BM129" s="20" t="s">
        <v>196</v>
      </c>
    </row>
    <row r="130" spans="2:65" s="11" customFormat="1" ht="22.5" customHeight="1">
      <c r="B130" s="157"/>
      <c r="C130" s="158"/>
      <c r="D130" s="158"/>
      <c r="E130" s="159" t="s">
        <v>5</v>
      </c>
      <c r="F130" s="269" t="s">
        <v>414</v>
      </c>
      <c r="G130" s="257"/>
      <c r="H130" s="257"/>
      <c r="I130" s="257"/>
      <c r="J130" s="158"/>
      <c r="K130" s="160">
        <v>3.944</v>
      </c>
      <c r="L130" s="158"/>
      <c r="M130" s="158"/>
      <c r="N130" s="158"/>
      <c r="O130" s="158"/>
      <c r="P130" s="158"/>
      <c r="Q130" s="158"/>
      <c r="R130" s="161"/>
      <c r="T130" s="162"/>
      <c r="U130" s="158"/>
      <c r="V130" s="158"/>
      <c r="W130" s="158"/>
      <c r="X130" s="158"/>
      <c r="Y130" s="158"/>
      <c r="Z130" s="158"/>
      <c r="AA130" s="163"/>
      <c r="AT130" s="164" t="s">
        <v>138</v>
      </c>
      <c r="AU130" s="164" t="s">
        <v>96</v>
      </c>
      <c r="AV130" s="11" t="s">
        <v>96</v>
      </c>
      <c r="AW130" s="11" t="s">
        <v>33</v>
      </c>
      <c r="AX130" s="11" t="s">
        <v>19</v>
      </c>
      <c r="AY130" s="164" t="s">
        <v>130</v>
      </c>
    </row>
    <row r="131" spans="2:65" s="1" customFormat="1" ht="31.5" customHeight="1">
      <c r="B131" s="139"/>
      <c r="C131" s="140" t="s">
        <v>148</v>
      </c>
      <c r="D131" s="140" t="s">
        <v>131</v>
      </c>
      <c r="E131" s="141" t="s">
        <v>197</v>
      </c>
      <c r="F131" s="250" t="s">
        <v>198</v>
      </c>
      <c r="G131" s="250"/>
      <c r="H131" s="250"/>
      <c r="I131" s="250"/>
      <c r="J131" s="142" t="s">
        <v>189</v>
      </c>
      <c r="K131" s="143">
        <v>27.65</v>
      </c>
      <c r="L131" s="251"/>
      <c r="M131" s="251"/>
      <c r="N131" s="251">
        <f>ROUND(L131*K131,2)</f>
        <v>0</v>
      </c>
      <c r="O131" s="251"/>
      <c r="P131" s="251"/>
      <c r="Q131" s="251"/>
      <c r="R131" s="144"/>
      <c r="T131" s="145" t="s">
        <v>5</v>
      </c>
      <c r="U131" s="43" t="s">
        <v>40</v>
      </c>
      <c r="V131" s="146">
        <v>0.86799999999999999</v>
      </c>
      <c r="W131" s="146">
        <f>V131*K131</f>
        <v>24.0002</v>
      </c>
      <c r="X131" s="146">
        <v>0</v>
      </c>
      <c r="Y131" s="146">
        <f>X131*K131</f>
        <v>0</v>
      </c>
      <c r="Z131" s="146">
        <v>0</v>
      </c>
      <c r="AA131" s="147">
        <f>Z131*K131</f>
        <v>0</v>
      </c>
      <c r="AR131" s="20" t="s">
        <v>148</v>
      </c>
      <c r="AT131" s="20" t="s">
        <v>131</v>
      </c>
      <c r="AU131" s="20" t="s">
        <v>96</v>
      </c>
      <c r="AY131" s="20" t="s">
        <v>130</v>
      </c>
      <c r="BE131" s="148">
        <f>IF(U131="základní",N131,0)</f>
        <v>0</v>
      </c>
      <c r="BF131" s="148">
        <f>IF(U131="snížená",N131,0)</f>
        <v>0</v>
      </c>
      <c r="BG131" s="148">
        <f>IF(U131="zákl. přenesená",N131,0)</f>
        <v>0</v>
      </c>
      <c r="BH131" s="148">
        <f>IF(U131="sníž. přenesená",N131,0)</f>
        <v>0</v>
      </c>
      <c r="BI131" s="148">
        <f>IF(U131="nulová",N131,0)</f>
        <v>0</v>
      </c>
      <c r="BJ131" s="20" t="s">
        <v>19</v>
      </c>
      <c r="BK131" s="148">
        <f>ROUND(L131*K131,2)</f>
        <v>0</v>
      </c>
      <c r="BL131" s="20" t="s">
        <v>148</v>
      </c>
      <c r="BM131" s="20" t="s">
        <v>199</v>
      </c>
    </row>
    <row r="132" spans="2:65" s="11" customFormat="1" ht="22.5" customHeight="1">
      <c r="B132" s="157"/>
      <c r="C132" s="158"/>
      <c r="D132" s="158"/>
      <c r="E132" s="159" t="s">
        <v>5</v>
      </c>
      <c r="F132" s="269" t="s">
        <v>415</v>
      </c>
      <c r="G132" s="257"/>
      <c r="H132" s="257"/>
      <c r="I132" s="257"/>
      <c r="J132" s="158"/>
      <c r="K132" s="160">
        <v>22.76</v>
      </c>
      <c r="L132" s="158"/>
      <c r="M132" s="158"/>
      <c r="N132" s="158"/>
      <c r="O132" s="158"/>
      <c r="P132" s="158"/>
      <c r="Q132" s="158"/>
      <c r="R132" s="161"/>
      <c r="T132" s="162"/>
      <c r="U132" s="158"/>
      <c r="V132" s="158"/>
      <c r="W132" s="158"/>
      <c r="X132" s="158"/>
      <c r="Y132" s="158"/>
      <c r="Z132" s="158"/>
      <c r="AA132" s="163"/>
      <c r="AT132" s="164" t="s">
        <v>138</v>
      </c>
      <c r="AU132" s="164" t="s">
        <v>96</v>
      </c>
      <c r="AV132" s="11" t="s">
        <v>96</v>
      </c>
      <c r="AW132" s="11" t="s">
        <v>33</v>
      </c>
      <c r="AX132" s="11" t="s">
        <v>75</v>
      </c>
      <c r="AY132" s="164" t="s">
        <v>130</v>
      </c>
    </row>
    <row r="133" spans="2:65" s="11" customFormat="1" ht="44.25" customHeight="1">
      <c r="B133" s="157"/>
      <c r="C133" s="158"/>
      <c r="D133" s="158"/>
      <c r="E133" s="159" t="s">
        <v>5</v>
      </c>
      <c r="F133" s="270" t="s">
        <v>416</v>
      </c>
      <c r="G133" s="255"/>
      <c r="H133" s="255"/>
      <c r="I133" s="255"/>
      <c r="J133" s="158"/>
      <c r="K133" s="160">
        <v>4.8899999999999997</v>
      </c>
      <c r="L133" s="158"/>
      <c r="M133" s="158"/>
      <c r="N133" s="158"/>
      <c r="O133" s="158"/>
      <c r="P133" s="158"/>
      <c r="Q133" s="158"/>
      <c r="R133" s="161"/>
      <c r="T133" s="162"/>
      <c r="U133" s="158"/>
      <c r="V133" s="158"/>
      <c r="W133" s="158"/>
      <c r="X133" s="158"/>
      <c r="Y133" s="158"/>
      <c r="Z133" s="158"/>
      <c r="AA133" s="163"/>
      <c r="AT133" s="164" t="s">
        <v>138</v>
      </c>
      <c r="AU133" s="164" t="s">
        <v>96</v>
      </c>
      <c r="AV133" s="11" t="s">
        <v>96</v>
      </c>
      <c r="AW133" s="11" t="s">
        <v>33</v>
      </c>
      <c r="AX133" s="11" t="s">
        <v>75</v>
      </c>
      <c r="AY133" s="164" t="s">
        <v>130</v>
      </c>
    </row>
    <row r="134" spans="2:65" s="12" customFormat="1" ht="22.5" customHeight="1">
      <c r="B134" s="168"/>
      <c r="C134" s="169"/>
      <c r="D134" s="169"/>
      <c r="E134" s="170" t="s">
        <v>5</v>
      </c>
      <c r="F134" s="271" t="s">
        <v>200</v>
      </c>
      <c r="G134" s="272"/>
      <c r="H134" s="272"/>
      <c r="I134" s="272"/>
      <c r="J134" s="169"/>
      <c r="K134" s="171">
        <v>27.65</v>
      </c>
      <c r="L134" s="169"/>
      <c r="M134" s="169"/>
      <c r="N134" s="169"/>
      <c r="O134" s="169"/>
      <c r="P134" s="169"/>
      <c r="Q134" s="169"/>
      <c r="R134" s="172"/>
      <c r="T134" s="173"/>
      <c r="U134" s="169"/>
      <c r="V134" s="169"/>
      <c r="W134" s="169"/>
      <c r="X134" s="169"/>
      <c r="Y134" s="169"/>
      <c r="Z134" s="169"/>
      <c r="AA134" s="174"/>
      <c r="AT134" s="175" t="s">
        <v>138</v>
      </c>
      <c r="AU134" s="175" t="s">
        <v>96</v>
      </c>
      <c r="AV134" s="12" t="s">
        <v>148</v>
      </c>
      <c r="AW134" s="12" t="s">
        <v>33</v>
      </c>
      <c r="AX134" s="12" t="s">
        <v>19</v>
      </c>
      <c r="AY134" s="175" t="s">
        <v>130</v>
      </c>
    </row>
    <row r="135" spans="2:65" s="1" customFormat="1" ht="22.5" customHeight="1">
      <c r="B135" s="139"/>
      <c r="C135" s="140" t="s">
        <v>129</v>
      </c>
      <c r="D135" s="140" t="s">
        <v>131</v>
      </c>
      <c r="E135" s="141" t="s">
        <v>201</v>
      </c>
      <c r="F135" s="250" t="s">
        <v>202</v>
      </c>
      <c r="G135" s="250"/>
      <c r="H135" s="250"/>
      <c r="I135" s="250"/>
      <c r="J135" s="142" t="s">
        <v>189</v>
      </c>
      <c r="K135" s="143">
        <v>27.65</v>
      </c>
      <c r="L135" s="251"/>
      <c r="M135" s="251"/>
      <c r="N135" s="251">
        <f>ROUND(L135*K135,2)</f>
        <v>0</v>
      </c>
      <c r="O135" s="251"/>
      <c r="P135" s="251"/>
      <c r="Q135" s="251"/>
      <c r="R135" s="144"/>
      <c r="T135" s="145" t="s">
        <v>5</v>
      </c>
      <c r="U135" s="43" t="s">
        <v>40</v>
      </c>
      <c r="V135" s="146">
        <v>0.65200000000000002</v>
      </c>
      <c r="W135" s="146">
        <f>V135*K135</f>
        <v>18.027799999999999</v>
      </c>
      <c r="X135" s="146">
        <v>0</v>
      </c>
      <c r="Y135" s="146">
        <f>X135*K135</f>
        <v>0</v>
      </c>
      <c r="Z135" s="146">
        <v>0</v>
      </c>
      <c r="AA135" s="147">
        <f>Z135*K135</f>
        <v>0</v>
      </c>
      <c r="AR135" s="20" t="s">
        <v>148</v>
      </c>
      <c r="AT135" s="20" t="s">
        <v>131</v>
      </c>
      <c r="AU135" s="20" t="s">
        <v>96</v>
      </c>
      <c r="AY135" s="20" t="s">
        <v>130</v>
      </c>
      <c r="BE135" s="148">
        <f>IF(U135="základní",N135,0)</f>
        <v>0</v>
      </c>
      <c r="BF135" s="148">
        <f>IF(U135="snížená",N135,0)</f>
        <v>0</v>
      </c>
      <c r="BG135" s="148">
        <f>IF(U135="zákl. přenesená",N135,0)</f>
        <v>0</v>
      </c>
      <c r="BH135" s="148">
        <f>IF(U135="sníž. přenesená",N135,0)</f>
        <v>0</v>
      </c>
      <c r="BI135" s="148">
        <f>IF(U135="nulová",N135,0)</f>
        <v>0</v>
      </c>
      <c r="BJ135" s="20" t="s">
        <v>19</v>
      </c>
      <c r="BK135" s="148">
        <f>ROUND(L135*K135,2)</f>
        <v>0</v>
      </c>
      <c r="BL135" s="20" t="s">
        <v>148</v>
      </c>
      <c r="BM135" s="20" t="s">
        <v>203</v>
      </c>
    </row>
    <row r="136" spans="2:65" s="11" customFormat="1" ht="31.5" customHeight="1">
      <c r="B136" s="157"/>
      <c r="C136" s="158"/>
      <c r="D136" s="158"/>
      <c r="E136" s="159" t="s">
        <v>5</v>
      </c>
      <c r="F136" s="269" t="s">
        <v>417</v>
      </c>
      <c r="G136" s="257"/>
      <c r="H136" s="257"/>
      <c r="I136" s="257"/>
      <c r="J136" s="158"/>
      <c r="K136" s="160">
        <v>27.65</v>
      </c>
      <c r="L136" s="158"/>
      <c r="M136" s="158"/>
      <c r="N136" s="158"/>
      <c r="O136" s="158"/>
      <c r="P136" s="158"/>
      <c r="Q136" s="158"/>
      <c r="R136" s="161"/>
      <c r="T136" s="162"/>
      <c r="U136" s="158"/>
      <c r="V136" s="158"/>
      <c r="W136" s="158"/>
      <c r="X136" s="158"/>
      <c r="Y136" s="158"/>
      <c r="Z136" s="158"/>
      <c r="AA136" s="163"/>
      <c r="AT136" s="164" t="s">
        <v>138</v>
      </c>
      <c r="AU136" s="164" t="s">
        <v>96</v>
      </c>
      <c r="AV136" s="11" t="s">
        <v>96</v>
      </c>
      <c r="AW136" s="11" t="s">
        <v>33</v>
      </c>
      <c r="AX136" s="11" t="s">
        <v>19</v>
      </c>
      <c r="AY136" s="164" t="s">
        <v>130</v>
      </c>
    </row>
    <row r="137" spans="2:65" s="1" customFormat="1" ht="31.5" customHeight="1">
      <c r="B137" s="139"/>
      <c r="C137" s="140" t="s">
        <v>155</v>
      </c>
      <c r="D137" s="140" t="s">
        <v>131</v>
      </c>
      <c r="E137" s="141" t="s">
        <v>204</v>
      </c>
      <c r="F137" s="250" t="s">
        <v>205</v>
      </c>
      <c r="G137" s="250"/>
      <c r="H137" s="250"/>
      <c r="I137" s="250"/>
      <c r="J137" s="142" t="s">
        <v>189</v>
      </c>
      <c r="K137" s="143">
        <v>22.76</v>
      </c>
      <c r="L137" s="251"/>
      <c r="M137" s="251"/>
      <c r="N137" s="251">
        <f>ROUND(L137*K137,2)</f>
        <v>0</v>
      </c>
      <c r="O137" s="251"/>
      <c r="P137" s="251"/>
      <c r="Q137" s="251"/>
      <c r="R137" s="144"/>
      <c r="T137" s="145" t="s">
        <v>5</v>
      </c>
      <c r="U137" s="43" t="s">
        <v>40</v>
      </c>
      <c r="V137" s="146">
        <v>2.2559999999999998</v>
      </c>
      <c r="W137" s="146">
        <f>V137*K137</f>
        <v>51.346559999999997</v>
      </c>
      <c r="X137" s="146">
        <v>0</v>
      </c>
      <c r="Y137" s="146">
        <f>X137*K137</f>
        <v>0</v>
      </c>
      <c r="Z137" s="146">
        <v>0</v>
      </c>
      <c r="AA137" s="147">
        <f>Z137*K137</f>
        <v>0</v>
      </c>
      <c r="AR137" s="20" t="s">
        <v>148</v>
      </c>
      <c r="AT137" s="20" t="s">
        <v>131</v>
      </c>
      <c r="AU137" s="20" t="s">
        <v>96</v>
      </c>
      <c r="AY137" s="20" t="s">
        <v>130</v>
      </c>
      <c r="BE137" s="148">
        <f>IF(U137="základní",N137,0)</f>
        <v>0</v>
      </c>
      <c r="BF137" s="148">
        <f>IF(U137="snížená",N137,0)</f>
        <v>0</v>
      </c>
      <c r="BG137" s="148">
        <f>IF(U137="zákl. přenesená",N137,0)</f>
        <v>0</v>
      </c>
      <c r="BH137" s="148">
        <f>IF(U137="sníž. přenesená",N137,0)</f>
        <v>0</v>
      </c>
      <c r="BI137" s="148">
        <f>IF(U137="nulová",N137,0)</f>
        <v>0</v>
      </c>
      <c r="BJ137" s="20" t="s">
        <v>19</v>
      </c>
      <c r="BK137" s="148">
        <f>ROUND(L137*K137,2)</f>
        <v>0</v>
      </c>
      <c r="BL137" s="20" t="s">
        <v>148</v>
      </c>
      <c r="BM137" s="20" t="s">
        <v>206</v>
      </c>
    </row>
    <row r="138" spans="2:65" s="10" customFormat="1" ht="22.5" customHeight="1">
      <c r="B138" s="149"/>
      <c r="C138" s="150"/>
      <c r="D138" s="150"/>
      <c r="E138" s="151" t="s">
        <v>5</v>
      </c>
      <c r="F138" s="252" t="s">
        <v>207</v>
      </c>
      <c r="G138" s="253"/>
      <c r="H138" s="253"/>
      <c r="I138" s="253"/>
      <c r="J138" s="150"/>
      <c r="K138" s="152" t="s">
        <v>5</v>
      </c>
      <c r="L138" s="150"/>
      <c r="M138" s="150"/>
      <c r="N138" s="150"/>
      <c r="O138" s="150"/>
      <c r="P138" s="150"/>
      <c r="Q138" s="150"/>
      <c r="R138" s="153"/>
      <c r="T138" s="154"/>
      <c r="U138" s="150"/>
      <c r="V138" s="150"/>
      <c r="W138" s="150"/>
      <c r="X138" s="150"/>
      <c r="Y138" s="150"/>
      <c r="Z138" s="150"/>
      <c r="AA138" s="155"/>
      <c r="AT138" s="156" t="s">
        <v>138</v>
      </c>
      <c r="AU138" s="156" t="s">
        <v>96</v>
      </c>
      <c r="AV138" s="10" t="s">
        <v>19</v>
      </c>
      <c r="AW138" s="10" t="s">
        <v>33</v>
      </c>
      <c r="AX138" s="10" t="s">
        <v>75</v>
      </c>
      <c r="AY138" s="156" t="s">
        <v>130</v>
      </c>
    </row>
    <row r="139" spans="2:65" s="11" customFormat="1" ht="44.25" customHeight="1">
      <c r="B139" s="157"/>
      <c r="C139" s="158"/>
      <c r="D139" s="158"/>
      <c r="E139" s="159" t="s">
        <v>5</v>
      </c>
      <c r="F139" s="269" t="s">
        <v>415</v>
      </c>
      <c r="G139" s="257"/>
      <c r="H139" s="257"/>
      <c r="I139" s="257"/>
      <c r="J139" s="158"/>
      <c r="K139" s="160">
        <v>22.76</v>
      </c>
      <c r="L139" s="158"/>
      <c r="M139" s="158"/>
      <c r="N139" s="158"/>
      <c r="O139" s="158"/>
      <c r="P139" s="158"/>
      <c r="Q139" s="158"/>
      <c r="R139" s="161"/>
      <c r="T139" s="162"/>
      <c r="U139" s="158"/>
      <c r="V139" s="158"/>
      <c r="W139" s="158"/>
      <c r="X139" s="158"/>
      <c r="Y139" s="158"/>
      <c r="Z139" s="158"/>
      <c r="AA139" s="163"/>
      <c r="AT139" s="164" t="s">
        <v>138</v>
      </c>
      <c r="AU139" s="164" t="s">
        <v>96</v>
      </c>
      <c r="AV139" s="11" t="s">
        <v>96</v>
      </c>
      <c r="AW139" s="11" t="s">
        <v>33</v>
      </c>
      <c r="AX139" s="11" t="s">
        <v>19</v>
      </c>
      <c r="AY139" s="164" t="s">
        <v>130</v>
      </c>
    </row>
    <row r="140" spans="2:65" s="1" customFormat="1" ht="31.5" customHeight="1">
      <c r="B140" s="139"/>
      <c r="C140" s="140" t="s">
        <v>159</v>
      </c>
      <c r="D140" s="140" t="s">
        <v>131</v>
      </c>
      <c r="E140" s="141" t="s">
        <v>208</v>
      </c>
      <c r="F140" s="250" t="s">
        <v>209</v>
      </c>
      <c r="G140" s="250"/>
      <c r="H140" s="250"/>
      <c r="I140" s="250"/>
      <c r="J140" s="142" t="s">
        <v>210</v>
      </c>
      <c r="K140" s="143">
        <v>75.12</v>
      </c>
      <c r="L140" s="251"/>
      <c r="M140" s="251"/>
      <c r="N140" s="251">
        <f>ROUND(L140*K140,2)</f>
        <v>0</v>
      </c>
      <c r="O140" s="251"/>
      <c r="P140" s="251"/>
      <c r="Q140" s="251"/>
      <c r="R140" s="144"/>
      <c r="T140" s="145" t="s">
        <v>5</v>
      </c>
      <c r="U140" s="43" t="s">
        <v>40</v>
      </c>
      <c r="V140" s="146">
        <v>0.13</v>
      </c>
      <c r="W140" s="146">
        <f>V140*K140</f>
        <v>9.7656000000000009</v>
      </c>
      <c r="X140" s="146">
        <v>0</v>
      </c>
      <c r="Y140" s="146">
        <f>X140*K140</f>
        <v>0</v>
      </c>
      <c r="Z140" s="146">
        <v>0</v>
      </c>
      <c r="AA140" s="147">
        <f>Z140*K140</f>
        <v>0</v>
      </c>
      <c r="AR140" s="20" t="s">
        <v>148</v>
      </c>
      <c r="AT140" s="20" t="s">
        <v>131</v>
      </c>
      <c r="AU140" s="20" t="s">
        <v>96</v>
      </c>
      <c r="AY140" s="20" t="s">
        <v>130</v>
      </c>
      <c r="BE140" s="148">
        <f>IF(U140="základní",N140,0)</f>
        <v>0</v>
      </c>
      <c r="BF140" s="148">
        <f>IF(U140="snížená",N140,0)</f>
        <v>0</v>
      </c>
      <c r="BG140" s="148">
        <f>IF(U140="zákl. přenesená",N140,0)</f>
        <v>0</v>
      </c>
      <c r="BH140" s="148">
        <f>IF(U140="sníž. přenesená",N140,0)</f>
        <v>0</v>
      </c>
      <c r="BI140" s="148">
        <f>IF(U140="nulová",N140,0)</f>
        <v>0</v>
      </c>
      <c r="BJ140" s="20" t="s">
        <v>19</v>
      </c>
      <c r="BK140" s="148">
        <f>ROUND(L140*K140,2)</f>
        <v>0</v>
      </c>
      <c r="BL140" s="20" t="s">
        <v>148</v>
      </c>
      <c r="BM140" s="20" t="s">
        <v>211</v>
      </c>
    </row>
    <row r="141" spans="2:65" s="11" customFormat="1" ht="22.5" customHeight="1">
      <c r="B141" s="157"/>
      <c r="C141" s="158"/>
      <c r="D141" s="158"/>
      <c r="E141" s="159" t="s">
        <v>5</v>
      </c>
      <c r="F141" s="269" t="s">
        <v>418</v>
      </c>
      <c r="G141" s="257"/>
      <c r="H141" s="257"/>
      <c r="I141" s="257"/>
      <c r="J141" s="158"/>
      <c r="K141" s="160">
        <v>75.12</v>
      </c>
      <c r="L141" s="158"/>
      <c r="M141" s="158"/>
      <c r="N141" s="158"/>
      <c r="O141" s="158"/>
      <c r="P141" s="158"/>
      <c r="Q141" s="158"/>
      <c r="R141" s="161"/>
      <c r="T141" s="162"/>
      <c r="U141" s="158"/>
      <c r="V141" s="158"/>
      <c r="W141" s="158"/>
      <c r="X141" s="158"/>
      <c r="Y141" s="158"/>
      <c r="Z141" s="158"/>
      <c r="AA141" s="163"/>
      <c r="AT141" s="164" t="s">
        <v>138</v>
      </c>
      <c r="AU141" s="164" t="s">
        <v>96</v>
      </c>
      <c r="AV141" s="11" t="s">
        <v>96</v>
      </c>
      <c r="AW141" s="11" t="s">
        <v>33</v>
      </c>
      <c r="AX141" s="11" t="s">
        <v>19</v>
      </c>
      <c r="AY141" s="164" t="s">
        <v>130</v>
      </c>
    </row>
    <row r="142" spans="2:65" s="1" customFormat="1" ht="31.5" customHeight="1">
      <c r="B142" s="139"/>
      <c r="C142" s="140" t="s">
        <v>163</v>
      </c>
      <c r="D142" s="140" t="s">
        <v>131</v>
      </c>
      <c r="E142" s="141" t="s">
        <v>212</v>
      </c>
      <c r="F142" s="250" t="s">
        <v>213</v>
      </c>
      <c r="G142" s="250"/>
      <c r="H142" s="250"/>
      <c r="I142" s="250"/>
      <c r="J142" s="142" t="s">
        <v>210</v>
      </c>
      <c r="K142" s="143">
        <v>75.12</v>
      </c>
      <c r="L142" s="251"/>
      <c r="M142" s="251"/>
      <c r="N142" s="251">
        <f>ROUND(L142*K142,2)</f>
        <v>0</v>
      </c>
      <c r="O142" s="251"/>
      <c r="P142" s="251"/>
      <c r="Q142" s="251"/>
      <c r="R142" s="144"/>
      <c r="T142" s="145" t="s">
        <v>5</v>
      </c>
      <c r="U142" s="43" t="s">
        <v>40</v>
      </c>
      <c r="V142" s="146">
        <v>5.8000000000000003E-2</v>
      </c>
      <c r="W142" s="146">
        <f>V142*K142</f>
        <v>4.3569600000000008</v>
      </c>
      <c r="X142" s="146">
        <v>0</v>
      </c>
      <c r="Y142" s="146">
        <f>X142*K142</f>
        <v>0</v>
      </c>
      <c r="Z142" s="146">
        <v>0</v>
      </c>
      <c r="AA142" s="147">
        <f>Z142*K142</f>
        <v>0</v>
      </c>
      <c r="AR142" s="20" t="s">
        <v>148</v>
      </c>
      <c r="AT142" s="20" t="s">
        <v>131</v>
      </c>
      <c r="AU142" s="20" t="s">
        <v>96</v>
      </c>
      <c r="AY142" s="20" t="s">
        <v>130</v>
      </c>
      <c r="BE142" s="148">
        <f>IF(U142="základní",N142,0)</f>
        <v>0</v>
      </c>
      <c r="BF142" s="148">
        <f>IF(U142="snížená",N142,0)</f>
        <v>0</v>
      </c>
      <c r="BG142" s="148">
        <f>IF(U142="zákl. přenesená",N142,0)</f>
        <v>0</v>
      </c>
      <c r="BH142" s="148">
        <f>IF(U142="sníž. přenesená",N142,0)</f>
        <v>0</v>
      </c>
      <c r="BI142" s="148">
        <f>IF(U142="nulová",N142,0)</f>
        <v>0</v>
      </c>
      <c r="BJ142" s="20" t="s">
        <v>19</v>
      </c>
      <c r="BK142" s="148">
        <f>ROUND(L142*K142,2)</f>
        <v>0</v>
      </c>
      <c r="BL142" s="20" t="s">
        <v>148</v>
      </c>
      <c r="BM142" s="20" t="s">
        <v>214</v>
      </c>
    </row>
    <row r="143" spans="2:65" s="11" customFormat="1" ht="22.5" customHeight="1">
      <c r="B143" s="157"/>
      <c r="C143" s="158"/>
      <c r="D143" s="158"/>
      <c r="E143" s="159" t="s">
        <v>5</v>
      </c>
      <c r="F143" s="269" t="s">
        <v>418</v>
      </c>
      <c r="G143" s="257"/>
      <c r="H143" s="257"/>
      <c r="I143" s="257"/>
      <c r="J143" s="158"/>
      <c r="K143" s="160">
        <v>75.12</v>
      </c>
      <c r="L143" s="158"/>
      <c r="M143" s="158"/>
      <c r="N143" s="158"/>
      <c r="O143" s="158"/>
      <c r="P143" s="158"/>
      <c r="Q143" s="158"/>
      <c r="R143" s="161"/>
      <c r="T143" s="162"/>
      <c r="U143" s="158"/>
      <c r="V143" s="158"/>
      <c r="W143" s="158"/>
      <c r="X143" s="158"/>
      <c r="Y143" s="158"/>
      <c r="Z143" s="158"/>
      <c r="AA143" s="163"/>
      <c r="AT143" s="164" t="s">
        <v>138</v>
      </c>
      <c r="AU143" s="164" t="s">
        <v>96</v>
      </c>
      <c r="AV143" s="11" t="s">
        <v>96</v>
      </c>
      <c r="AW143" s="11" t="s">
        <v>33</v>
      </c>
      <c r="AX143" s="11" t="s">
        <v>19</v>
      </c>
      <c r="AY143" s="164" t="s">
        <v>130</v>
      </c>
    </row>
    <row r="144" spans="2:65" s="1" customFormat="1" ht="22.5" customHeight="1">
      <c r="B144" s="139"/>
      <c r="C144" s="176" t="s">
        <v>167</v>
      </c>
      <c r="D144" s="176" t="s">
        <v>215</v>
      </c>
      <c r="E144" s="177" t="s">
        <v>216</v>
      </c>
      <c r="F144" s="273" t="s">
        <v>217</v>
      </c>
      <c r="G144" s="273"/>
      <c r="H144" s="273"/>
      <c r="I144" s="273"/>
      <c r="J144" s="178" t="s">
        <v>218</v>
      </c>
      <c r="K144" s="179">
        <v>7.5119999999999996</v>
      </c>
      <c r="L144" s="274"/>
      <c r="M144" s="274"/>
      <c r="N144" s="274">
        <f>ROUND(L144*K144,2)</f>
        <v>0</v>
      </c>
      <c r="O144" s="251"/>
      <c r="P144" s="251"/>
      <c r="Q144" s="251"/>
      <c r="R144" s="144"/>
      <c r="T144" s="145" t="s">
        <v>5</v>
      </c>
      <c r="U144" s="43" t="s">
        <v>40</v>
      </c>
      <c r="V144" s="146">
        <v>0</v>
      </c>
      <c r="W144" s="146">
        <f>V144*K144</f>
        <v>0</v>
      </c>
      <c r="X144" s="146">
        <v>1E-3</v>
      </c>
      <c r="Y144" s="146">
        <f>X144*K144</f>
        <v>7.5119999999999996E-3</v>
      </c>
      <c r="Z144" s="146">
        <v>0</v>
      </c>
      <c r="AA144" s="147">
        <f>Z144*K144</f>
        <v>0</v>
      </c>
      <c r="AR144" s="20" t="s">
        <v>163</v>
      </c>
      <c r="AT144" s="20" t="s">
        <v>215</v>
      </c>
      <c r="AU144" s="20" t="s">
        <v>96</v>
      </c>
      <c r="AY144" s="20" t="s">
        <v>130</v>
      </c>
      <c r="BE144" s="148">
        <f>IF(U144="základní",N144,0)</f>
        <v>0</v>
      </c>
      <c r="BF144" s="148">
        <f>IF(U144="snížená",N144,0)</f>
        <v>0</v>
      </c>
      <c r="BG144" s="148">
        <f>IF(U144="zákl. přenesená",N144,0)</f>
        <v>0</v>
      </c>
      <c r="BH144" s="148">
        <f>IF(U144="sníž. přenesená",N144,0)</f>
        <v>0</v>
      </c>
      <c r="BI144" s="148">
        <f>IF(U144="nulová",N144,0)</f>
        <v>0</v>
      </c>
      <c r="BJ144" s="20" t="s">
        <v>19</v>
      </c>
      <c r="BK144" s="148">
        <f>ROUND(L144*K144,2)</f>
        <v>0</v>
      </c>
      <c r="BL144" s="20" t="s">
        <v>148</v>
      </c>
      <c r="BM144" s="20" t="s">
        <v>219</v>
      </c>
    </row>
    <row r="145" spans="2:65" s="1" customFormat="1" ht="22.5" customHeight="1">
      <c r="B145" s="139"/>
      <c r="C145" s="140" t="s">
        <v>22</v>
      </c>
      <c r="D145" s="140" t="s">
        <v>131</v>
      </c>
      <c r="E145" s="141" t="s">
        <v>220</v>
      </c>
      <c r="F145" s="250" t="s">
        <v>221</v>
      </c>
      <c r="G145" s="250"/>
      <c r="H145" s="250"/>
      <c r="I145" s="250"/>
      <c r="J145" s="142" t="s">
        <v>210</v>
      </c>
      <c r="K145" s="143">
        <v>75.12</v>
      </c>
      <c r="L145" s="251"/>
      <c r="M145" s="251"/>
      <c r="N145" s="251">
        <f>ROUND(L145*K145,2)</f>
        <v>0</v>
      </c>
      <c r="O145" s="251"/>
      <c r="P145" s="251"/>
      <c r="Q145" s="251"/>
      <c r="R145" s="144"/>
      <c r="T145" s="145" t="s">
        <v>5</v>
      </c>
      <c r="U145" s="43" t="s">
        <v>40</v>
      </c>
      <c r="V145" s="146">
        <v>1.2999999999999999E-2</v>
      </c>
      <c r="W145" s="146">
        <f>V145*K145</f>
        <v>0.97655999999999998</v>
      </c>
      <c r="X145" s="146">
        <v>0</v>
      </c>
      <c r="Y145" s="146">
        <f>X145*K145</f>
        <v>0</v>
      </c>
      <c r="Z145" s="146">
        <v>0</v>
      </c>
      <c r="AA145" s="147">
        <f>Z145*K145</f>
        <v>0</v>
      </c>
      <c r="AR145" s="20" t="s">
        <v>148</v>
      </c>
      <c r="AT145" s="20" t="s">
        <v>131</v>
      </c>
      <c r="AU145" s="20" t="s">
        <v>96</v>
      </c>
      <c r="AY145" s="20" t="s">
        <v>130</v>
      </c>
      <c r="BE145" s="148">
        <f>IF(U145="základní",N145,0)</f>
        <v>0</v>
      </c>
      <c r="BF145" s="148">
        <f>IF(U145="snížená",N145,0)</f>
        <v>0</v>
      </c>
      <c r="BG145" s="148">
        <f>IF(U145="zákl. přenesená",N145,0)</f>
        <v>0</v>
      </c>
      <c r="BH145" s="148">
        <f>IF(U145="sníž. přenesená",N145,0)</f>
        <v>0</v>
      </c>
      <c r="BI145" s="148">
        <f>IF(U145="nulová",N145,0)</f>
        <v>0</v>
      </c>
      <c r="BJ145" s="20" t="s">
        <v>19</v>
      </c>
      <c r="BK145" s="148">
        <f>ROUND(L145*K145,2)</f>
        <v>0</v>
      </c>
      <c r="BL145" s="20" t="s">
        <v>148</v>
      </c>
      <c r="BM145" s="20" t="s">
        <v>222</v>
      </c>
    </row>
    <row r="146" spans="2:65" s="11" customFormat="1" ht="22.5" customHeight="1">
      <c r="B146" s="157"/>
      <c r="C146" s="158"/>
      <c r="D146" s="158"/>
      <c r="E146" s="159" t="s">
        <v>5</v>
      </c>
      <c r="F146" s="269" t="s">
        <v>418</v>
      </c>
      <c r="G146" s="257"/>
      <c r="H146" s="257"/>
      <c r="I146" s="257"/>
      <c r="J146" s="158"/>
      <c r="K146" s="160">
        <v>75.12</v>
      </c>
      <c r="L146" s="158"/>
      <c r="M146" s="158"/>
      <c r="N146" s="158"/>
      <c r="O146" s="158"/>
      <c r="P146" s="158"/>
      <c r="Q146" s="158"/>
      <c r="R146" s="161"/>
      <c r="T146" s="162"/>
      <c r="U146" s="158"/>
      <c r="V146" s="158"/>
      <c r="W146" s="158"/>
      <c r="X146" s="158"/>
      <c r="Y146" s="158"/>
      <c r="Z146" s="158"/>
      <c r="AA146" s="163"/>
      <c r="AT146" s="164" t="s">
        <v>138</v>
      </c>
      <c r="AU146" s="164" t="s">
        <v>96</v>
      </c>
      <c r="AV146" s="11" t="s">
        <v>96</v>
      </c>
      <c r="AW146" s="11" t="s">
        <v>33</v>
      </c>
      <c r="AX146" s="11" t="s">
        <v>19</v>
      </c>
      <c r="AY146" s="164" t="s">
        <v>130</v>
      </c>
    </row>
    <row r="147" spans="2:65" s="9" customFormat="1" ht="29.85" customHeight="1">
      <c r="B147" s="128"/>
      <c r="C147" s="129"/>
      <c r="D147" s="138" t="s">
        <v>176</v>
      </c>
      <c r="E147" s="138"/>
      <c r="F147" s="138"/>
      <c r="G147" s="138"/>
      <c r="H147" s="138"/>
      <c r="I147" s="138"/>
      <c r="J147" s="138"/>
      <c r="K147" s="138"/>
      <c r="L147" s="138"/>
      <c r="M147" s="138"/>
      <c r="N147" s="264">
        <f>BK147</f>
        <v>0</v>
      </c>
      <c r="O147" s="265"/>
      <c r="P147" s="265"/>
      <c r="Q147" s="265"/>
      <c r="R147" s="131"/>
      <c r="T147" s="132"/>
      <c r="U147" s="129"/>
      <c r="V147" s="129"/>
      <c r="W147" s="133">
        <f>SUM(W148:W196)</f>
        <v>1975.32645</v>
      </c>
      <c r="X147" s="129"/>
      <c r="Y147" s="133">
        <f>SUM(Y148:Y196)</f>
        <v>69.647878900000009</v>
      </c>
      <c r="Z147" s="129"/>
      <c r="AA147" s="134">
        <f>SUM(AA148:AA196)</f>
        <v>0</v>
      </c>
      <c r="AR147" s="135" t="s">
        <v>19</v>
      </c>
      <c r="AT147" s="136" t="s">
        <v>74</v>
      </c>
      <c r="AU147" s="136" t="s">
        <v>19</v>
      </c>
      <c r="AY147" s="135" t="s">
        <v>130</v>
      </c>
      <c r="BK147" s="137">
        <f>SUM(BK148:BK196)</f>
        <v>0</v>
      </c>
    </row>
    <row r="148" spans="2:65" s="1" customFormat="1" ht="31.5" customHeight="1">
      <c r="B148" s="139"/>
      <c r="C148" s="140" t="s">
        <v>223</v>
      </c>
      <c r="D148" s="140" t="s">
        <v>131</v>
      </c>
      <c r="E148" s="141" t="s">
        <v>224</v>
      </c>
      <c r="F148" s="250" t="s">
        <v>225</v>
      </c>
      <c r="G148" s="250"/>
      <c r="H148" s="250"/>
      <c r="I148" s="250"/>
      <c r="J148" s="142" t="s">
        <v>226</v>
      </c>
      <c r="K148" s="143">
        <v>71.105999999999995</v>
      </c>
      <c r="L148" s="251"/>
      <c r="M148" s="251"/>
      <c r="N148" s="251">
        <f>ROUND(L148*K148,2)</f>
        <v>0</v>
      </c>
      <c r="O148" s="251"/>
      <c r="P148" s="251"/>
      <c r="Q148" s="251"/>
      <c r="R148" s="144"/>
      <c r="T148" s="145" t="s">
        <v>5</v>
      </c>
      <c r="U148" s="43" t="s">
        <v>40</v>
      </c>
      <c r="V148" s="146">
        <v>0.748</v>
      </c>
      <c r="W148" s="146">
        <f>V148*K148</f>
        <v>53.187287999999995</v>
      </c>
      <c r="X148" s="146">
        <v>2.5000000000000001E-4</v>
      </c>
      <c r="Y148" s="146">
        <f>X148*K148</f>
        <v>1.7776500000000001E-2</v>
      </c>
      <c r="Z148" s="146">
        <v>0</v>
      </c>
      <c r="AA148" s="147">
        <f>Z148*K148</f>
        <v>0</v>
      </c>
      <c r="AR148" s="20" t="s">
        <v>148</v>
      </c>
      <c r="AT148" s="20" t="s">
        <v>131</v>
      </c>
      <c r="AU148" s="20" t="s">
        <v>96</v>
      </c>
      <c r="AY148" s="20" t="s">
        <v>130</v>
      </c>
      <c r="BE148" s="148">
        <f>IF(U148="základní",N148,0)</f>
        <v>0</v>
      </c>
      <c r="BF148" s="148">
        <f>IF(U148="snížená",N148,0)</f>
        <v>0</v>
      </c>
      <c r="BG148" s="148">
        <f>IF(U148="zákl. přenesená",N148,0)</f>
        <v>0</v>
      </c>
      <c r="BH148" s="148">
        <f>IF(U148="sníž. přenesená",N148,0)</f>
        <v>0</v>
      </c>
      <c r="BI148" s="148">
        <f>IF(U148="nulová",N148,0)</f>
        <v>0</v>
      </c>
      <c r="BJ148" s="20" t="s">
        <v>19</v>
      </c>
      <c r="BK148" s="148">
        <f>ROUND(L148*K148,2)</f>
        <v>0</v>
      </c>
      <c r="BL148" s="20" t="s">
        <v>148</v>
      </c>
      <c r="BM148" s="20" t="s">
        <v>227</v>
      </c>
    </row>
    <row r="149" spans="2:65" s="10" customFormat="1" ht="22.5" customHeight="1">
      <c r="B149" s="149"/>
      <c r="C149" s="150"/>
      <c r="D149" s="150"/>
      <c r="E149" s="151" t="s">
        <v>5</v>
      </c>
      <c r="F149" s="252" t="s">
        <v>228</v>
      </c>
      <c r="G149" s="253"/>
      <c r="H149" s="253"/>
      <c r="I149" s="253"/>
      <c r="J149" s="150"/>
      <c r="K149" s="152" t="s">
        <v>5</v>
      </c>
      <c r="L149" s="150"/>
      <c r="M149" s="150"/>
      <c r="N149" s="150"/>
      <c r="O149" s="150"/>
      <c r="P149" s="150"/>
      <c r="Q149" s="150"/>
      <c r="R149" s="153"/>
      <c r="T149" s="154"/>
      <c r="U149" s="150"/>
      <c r="V149" s="150"/>
      <c r="W149" s="150"/>
      <c r="X149" s="150"/>
      <c r="Y149" s="150"/>
      <c r="Z149" s="150"/>
      <c r="AA149" s="155"/>
      <c r="AT149" s="156" t="s">
        <v>138</v>
      </c>
      <c r="AU149" s="156" t="s">
        <v>96</v>
      </c>
      <c r="AV149" s="10" t="s">
        <v>19</v>
      </c>
      <c r="AW149" s="10" t="s">
        <v>33</v>
      </c>
      <c r="AX149" s="10" t="s">
        <v>75</v>
      </c>
      <c r="AY149" s="156" t="s">
        <v>130</v>
      </c>
    </row>
    <row r="150" spans="2:65" s="11" customFormat="1" ht="22.5" customHeight="1">
      <c r="B150" s="157"/>
      <c r="C150" s="158"/>
      <c r="D150" s="158"/>
      <c r="E150" s="159" t="s">
        <v>5</v>
      </c>
      <c r="F150" s="254" t="s">
        <v>229</v>
      </c>
      <c r="G150" s="255"/>
      <c r="H150" s="255"/>
      <c r="I150" s="255"/>
      <c r="J150" s="158"/>
      <c r="K150" s="160">
        <v>12</v>
      </c>
      <c r="L150" s="158"/>
      <c r="M150" s="158"/>
      <c r="N150" s="158"/>
      <c r="O150" s="158"/>
      <c r="P150" s="158"/>
      <c r="Q150" s="158"/>
      <c r="R150" s="161"/>
      <c r="T150" s="162"/>
      <c r="U150" s="158"/>
      <c r="V150" s="158"/>
      <c r="W150" s="158"/>
      <c r="X150" s="158"/>
      <c r="Y150" s="158"/>
      <c r="Z150" s="158"/>
      <c r="AA150" s="163"/>
      <c r="AT150" s="164" t="s">
        <v>138</v>
      </c>
      <c r="AU150" s="164" t="s">
        <v>96</v>
      </c>
      <c r="AV150" s="11" t="s">
        <v>96</v>
      </c>
      <c r="AW150" s="11" t="s">
        <v>33</v>
      </c>
      <c r="AX150" s="11" t="s">
        <v>75</v>
      </c>
      <c r="AY150" s="164" t="s">
        <v>130</v>
      </c>
    </row>
    <row r="151" spans="2:65" s="11" customFormat="1" ht="22.5" customHeight="1">
      <c r="B151" s="157"/>
      <c r="C151" s="158"/>
      <c r="D151" s="158"/>
      <c r="E151" s="159" t="s">
        <v>5</v>
      </c>
      <c r="F151" s="254" t="s">
        <v>230</v>
      </c>
      <c r="G151" s="255"/>
      <c r="H151" s="255"/>
      <c r="I151" s="255"/>
      <c r="J151" s="158"/>
      <c r="K151" s="160">
        <v>9.6</v>
      </c>
      <c r="L151" s="158"/>
      <c r="M151" s="158"/>
      <c r="N151" s="158"/>
      <c r="O151" s="158"/>
      <c r="P151" s="158"/>
      <c r="Q151" s="158"/>
      <c r="R151" s="161"/>
      <c r="T151" s="162"/>
      <c r="U151" s="158"/>
      <c r="V151" s="158"/>
      <c r="W151" s="158"/>
      <c r="X151" s="158"/>
      <c r="Y151" s="158"/>
      <c r="Z151" s="158"/>
      <c r="AA151" s="163"/>
      <c r="AT151" s="164" t="s">
        <v>138</v>
      </c>
      <c r="AU151" s="164" t="s">
        <v>96</v>
      </c>
      <c r="AV151" s="11" t="s">
        <v>96</v>
      </c>
      <c r="AW151" s="11" t="s">
        <v>33</v>
      </c>
      <c r="AX151" s="11" t="s">
        <v>75</v>
      </c>
      <c r="AY151" s="164" t="s">
        <v>130</v>
      </c>
    </row>
    <row r="152" spans="2:65" s="10" customFormat="1" ht="22.5" customHeight="1">
      <c r="B152" s="149"/>
      <c r="C152" s="150"/>
      <c r="D152" s="150"/>
      <c r="E152" s="151" t="s">
        <v>5</v>
      </c>
      <c r="F152" s="275" t="s">
        <v>231</v>
      </c>
      <c r="G152" s="259"/>
      <c r="H152" s="259"/>
      <c r="I152" s="259"/>
      <c r="J152" s="150"/>
      <c r="K152" s="152" t="s">
        <v>5</v>
      </c>
      <c r="L152" s="150"/>
      <c r="M152" s="150"/>
      <c r="N152" s="150"/>
      <c r="O152" s="150"/>
      <c r="P152" s="150"/>
      <c r="Q152" s="150"/>
      <c r="R152" s="153"/>
      <c r="T152" s="154"/>
      <c r="U152" s="150"/>
      <c r="V152" s="150"/>
      <c r="W152" s="150"/>
      <c r="X152" s="150"/>
      <c r="Y152" s="150"/>
      <c r="Z152" s="150"/>
      <c r="AA152" s="155"/>
      <c r="AT152" s="156" t="s">
        <v>138</v>
      </c>
      <c r="AU152" s="156" t="s">
        <v>96</v>
      </c>
      <c r="AV152" s="10" t="s">
        <v>19</v>
      </c>
      <c r="AW152" s="10" t="s">
        <v>33</v>
      </c>
      <c r="AX152" s="10" t="s">
        <v>75</v>
      </c>
      <c r="AY152" s="156" t="s">
        <v>130</v>
      </c>
    </row>
    <row r="153" spans="2:65" s="11" customFormat="1" ht="22.5" customHeight="1">
      <c r="B153" s="157"/>
      <c r="C153" s="158"/>
      <c r="D153" s="158"/>
      <c r="E153" s="159" t="s">
        <v>5</v>
      </c>
      <c r="F153" s="254" t="s">
        <v>232</v>
      </c>
      <c r="G153" s="255"/>
      <c r="H153" s="255"/>
      <c r="I153" s="255"/>
      <c r="J153" s="158"/>
      <c r="K153" s="160">
        <v>49.506</v>
      </c>
      <c r="L153" s="158"/>
      <c r="M153" s="158"/>
      <c r="N153" s="158"/>
      <c r="O153" s="158"/>
      <c r="P153" s="158"/>
      <c r="Q153" s="158"/>
      <c r="R153" s="161"/>
      <c r="T153" s="162"/>
      <c r="U153" s="158"/>
      <c r="V153" s="158"/>
      <c r="W153" s="158"/>
      <c r="X153" s="158"/>
      <c r="Y153" s="158"/>
      <c r="Z153" s="158"/>
      <c r="AA153" s="163"/>
      <c r="AT153" s="164" t="s">
        <v>138</v>
      </c>
      <c r="AU153" s="164" t="s">
        <v>96</v>
      </c>
      <c r="AV153" s="11" t="s">
        <v>96</v>
      </c>
      <c r="AW153" s="11" t="s">
        <v>33</v>
      </c>
      <c r="AX153" s="11" t="s">
        <v>75</v>
      </c>
      <c r="AY153" s="164" t="s">
        <v>130</v>
      </c>
    </row>
    <row r="154" spans="2:65" s="12" customFormat="1" ht="22.5" customHeight="1">
      <c r="B154" s="168"/>
      <c r="C154" s="169"/>
      <c r="D154" s="169"/>
      <c r="E154" s="170" t="s">
        <v>5</v>
      </c>
      <c r="F154" s="271" t="s">
        <v>200</v>
      </c>
      <c r="G154" s="272"/>
      <c r="H154" s="272"/>
      <c r="I154" s="272"/>
      <c r="J154" s="169"/>
      <c r="K154" s="171">
        <v>71.105999999999995</v>
      </c>
      <c r="L154" s="169"/>
      <c r="M154" s="169"/>
      <c r="N154" s="169"/>
      <c r="O154" s="169"/>
      <c r="P154" s="169"/>
      <c r="Q154" s="169"/>
      <c r="R154" s="172"/>
      <c r="T154" s="173"/>
      <c r="U154" s="169"/>
      <c r="V154" s="169"/>
      <c r="W154" s="169"/>
      <c r="X154" s="169"/>
      <c r="Y154" s="169"/>
      <c r="Z154" s="169"/>
      <c r="AA154" s="174"/>
      <c r="AT154" s="175" t="s">
        <v>138</v>
      </c>
      <c r="AU154" s="175" t="s">
        <v>96</v>
      </c>
      <c r="AV154" s="12" t="s">
        <v>148</v>
      </c>
      <c r="AW154" s="12" t="s">
        <v>33</v>
      </c>
      <c r="AX154" s="12" t="s">
        <v>19</v>
      </c>
      <c r="AY154" s="175" t="s">
        <v>130</v>
      </c>
    </row>
    <row r="155" spans="2:65" s="1" customFormat="1" ht="31.5" customHeight="1">
      <c r="B155" s="139"/>
      <c r="C155" s="140" t="s">
        <v>233</v>
      </c>
      <c r="D155" s="140" t="s">
        <v>131</v>
      </c>
      <c r="E155" s="141" t="s">
        <v>234</v>
      </c>
      <c r="F155" s="250" t="s">
        <v>235</v>
      </c>
      <c r="G155" s="250"/>
      <c r="H155" s="250"/>
      <c r="I155" s="250"/>
      <c r="J155" s="142" t="s">
        <v>226</v>
      </c>
      <c r="K155" s="143">
        <v>90</v>
      </c>
      <c r="L155" s="251"/>
      <c r="M155" s="251"/>
      <c r="N155" s="251">
        <f>ROUND(L155*K155,2)</f>
        <v>0</v>
      </c>
      <c r="O155" s="251"/>
      <c r="P155" s="251"/>
      <c r="Q155" s="251"/>
      <c r="R155" s="144"/>
      <c r="T155" s="145" t="s">
        <v>5</v>
      </c>
      <c r="U155" s="43" t="s">
        <v>40</v>
      </c>
      <c r="V155" s="146">
        <v>2.972</v>
      </c>
      <c r="W155" s="146">
        <f>V155*K155</f>
        <v>267.48</v>
      </c>
      <c r="X155" s="146">
        <v>3.2000000000000003E-4</v>
      </c>
      <c r="Y155" s="146">
        <f>X155*K155</f>
        <v>2.8800000000000003E-2</v>
      </c>
      <c r="Z155" s="146">
        <v>0</v>
      </c>
      <c r="AA155" s="147">
        <f>Z155*K155</f>
        <v>0</v>
      </c>
      <c r="AR155" s="20" t="s">
        <v>148</v>
      </c>
      <c r="AT155" s="20" t="s">
        <v>131</v>
      </c>
      <c r="AU155" s="20" t="s">
        <v>96</v>
      </c>
      <c r="AY155" s="20" t="s">
        <v>130</v>
      </c>
      <c r="BE155" s="148">
        <f>IF(U155="základní",N155,0)</f>
        <v>0</v>
      </c>
      <c r="BF155" s="148">
        <f>IF(U155="snížená",N155,0)</f>
        <v>0</v>
      </c>
      <c r="BG155" s="148">
        <f>IF(U155="zákl. přenesená",N155,0)</f>
        <v>0</v>
      </c>
      <c r="BH155" s="148">
        <f>IF(U155="sníž. přenesená",N155,0)</f>
        <v>0</v>
      </c>
      <c r="BI155" s="148">
        <f>IF(U155="nulová",N155,0)</f>
        <v>0</v>
      </c>
      <c r="BJ155" s="20" t="s">
        <v>19</v>
      </c>
      <c r="BK155" s="148">
        <f>ROUND(L155*K155,2)</f>
        <v>0</v>
      </c>
      <c r="BL155" s="20" t="s">
        <v>148</v>
      </c>
      <c r="BM155" s="20" t="s">
        <v>236</v>
      </c>
    </row>
    <row r="156" spans="2:65" s="11" customFormat="1" ht="22.5" customHeight="1">
      <c r="B156" s="157"/>
      <c r="C156" s="158"/>
      <c r="D156" s="158"/>
      <c r="E156" s="159" t="s">
        <v>5</v>
      </c>
      <c r="F156" s="269" t="s">
        <v>419</v>
      </c>
      <c r="G156" s="257"/>
      <c r="H156" s="257"/>
      <c r="I156" s="257"/>
      <c r="J156" s="158"/>
      <c r="K156" s="160">
        <v>90</v>
      </c>
      <c r="L156" s="158"/>
      <c r="M156" s="158"/>
      <c r="N156" s="158"/>
      <c r="O156" s="158"/>
      <c r="P156" s="158"/>
      <c r="Q156" s="158"/>
      <c r="R156" s="161"/>
      <c r="T156" s="162"/>
      <c r="U156" s="158"/>
      <c r="V156" s="158"/>
      <c r="W156" s="158"/>
      <c r="X156" s="158"/>
      <c r="Y156" s="158"/>
      <c r="Z156" s="158"/>
      <c r="AA156" s="163"/>
      <c r="AT156" s="164" t="s">
        <v>138</v>
      </c>
      <c r="AU156" s="164" t="s">
        <v>96</v>
      </c>
      <c r="AV156" s="11" t="s">
        <v>96</v>
      </c>
      <c r="AW156" s="11" t="s">
        <v>33</v>
      </c>
      <c r="AX156" s="11" t="s">
        <v>19</v>
      </c>
      <c r="AY156" s="164" t="s">
        <v>130</v>
      </c>
    </row>
    <row r="157" spans="2:65" s="1" customFormat="1" ht="31.5" customHeight="1">
      <c r="B157" s="139"/>
      <c r="C157" s="140" t="s">
        <v>237</v>
      </c>
      <c r="D157" s="140" t="s">
        <v>131</v>
      </c>
      <c r="E157" s="141" t="s">
        <v>238</v>
      </c>
      <c r="F157" s="250" t="s">
        <v>239</v>
      </c>
      <c r="G157" s="250"/>
      <c r="H157" s="250"/>
      <c r="I157" s="250"/>
      <c r="J157" s="142" t="s">
        <v>226</v>
      </c>
      <c r="K157" s="143">
        <v>9</v>
      </c>
      <c r="L157" s="251"/>
      <c r="M157" s="251"/>
      <c r="N157" s="251">
        <f>ROUND(L157*K157,2)</f>
        <v>0</v>
      </c>
      <c r="O157" s="251"/>
      <c r="P157" s="251"/>
      <c r="Q157" s="251"/>
      <c r="R157" s="144"/>
      <c r="T157" s="145" t="s">
        <v>5</v>
      </c>
      <c r="U157" s="43" t="s">
        <v>40</v>
      </c>
      <c r="V157" s="146">
        <v>3.4369999999999998</v>
      </c>
      <c r="W157" s="146">
        <f>V157*K157</f>
        <v>30.933</v>
      </c>
      <c r="X157" s="146">
        <v>3.6999999999999999E-4</v>
      </c>
      <c r="Y157" s="146">
        <f>X157*K157</f>
        <v>3.3300000000000001E-3</v>
      </c>
      <c r="Z157" s="146">
        <v>0</v>
      </c>
      <c r="AA157" s="147">
        <f>Z157*K157</f>
        <v>0</v>
      </c>
      <c r="AR157" s="20" t="s">
        <v>148</v>
      </c>
      <c r="AT157" s="20" t="s">
        <v>131</v>
      </c>
      <c r="AU157" s="20" t="s">
        <v>96</v>
      </c>
      <c r="AY157" s="20" t="s">
        <v>130</v>
      </c>
      <c r="BE157" s="148">
        <f>IF(U157="základní",N157,0)</f>
        <v>0</v>
      </c>
      <c r="BF157" s="148">
        <f>IF(U157="snížená",N157,0)</f>
        <v>0</v>
      </c>
      <c r="BG157" s="148">
        <f>IF(U157="zákl. přenesená",N157,0)</f>
        <v>0</v>
      </c>
      <c r="BH157" s="148">
        <f>IF(U157="sníž. přenesená",N157,0)</f>
        <v>0</v>
      </c>
      <c r="BI157" s="148">
        <f>IF(U157="nulová",N157,0)</f>
        <v>0</v>
      </c>
      <c r="BJ157" s="20" t="s">
        <v>19</v>
      </c>
      <c r="BK157" s="148">
        <f>ROUND(L157*K157,2)</f>
        <v>0</v>
      </c>
      <c r="BL157" s="20" t="s">
        <v>148</v>
      </c>
      <c r="BM157" s="20" t="s">
        <v>240</v>
      </c>
    </row>
    <row r="158" spans="2:65" s="11" customFormat="1" ht="22.5" customHeight="1">
      <c r="B158" s="157"/>
      <c r="C158" s="158"/>
      <c r="D158" s="158"/>
      <c r="E158" s="159" t="s">
        <v>5</v>
      </c>
      <c r="F158" s="269" t="s">
        <v>419</v>
      </c>
      <c r="G158" s="257"/>
      <c r="H158" s="257"/>
      <c r="I158" s="257"/>
      <c r="J158" s="158"/>
      <c r="K158" s="160">
        <v>9</v>
      </c>
      <c r="L158" s="158"/>
      <c r="M158" s="158"/>
      <c r="N158" s="158"/>
      <c r="O158" s="158"/>
      <c r="P158" s="158"/>
      <c r="Q158" s="158"/>
      <c r="R158" s="161"/>
      <c r="T158" s="162"/>
      <c r="U158" s="158"/>
      <c r="V158" s="158"/>
      <c r="W158" s="158"/>
      <c r="X158" s="158"/>
      <c r="Y158" s="158"/>
      <c r="Z158" s="158"/>
      <c r="AA158" s="163"/>
      <c r="AT158" s="164" t="s">
        <v>138</v>
      </c>
      <c r="AU158" s="164" t="s">
        <v>96</v>
      </c>
      <c r="AV158" s="11" t="s">
        <v>96</v>
      </c>
      <c r="AW158" s="11" t="s">
        <v>33</v>
      </c>
      <c r="AX158" s="11" t="s">
        <v>19</v>
      </c>
      <c r="AY158" s="164" t="s">
        <v>130</v>
      </c>
    </row>
    <row r="159" spans="2:65" s="1" customFormat="1" ht="31.5" customHeight="1">
      <c r="B159" s="139"/>
      <c r="C159" s="140" t="s">
        <v>241</v>
      </c>
      <c r="D159" s="140" t="s">
        <v>131</v>
      </c>
      <c r="E159" s="141" t="s">
        <v>242</v>
      </c>
      <c r="F159" s="250" t="s">
        <v>243</v>
      </c>
      <c r="G159" s="250"/>
      <c r="H159" s="250"/>
      <c r="I159" s="250"/>
      <c r="J159" s="142" t="s">
        <v>244</v>
      </c>
      <c r="K159" s="143">
        <v>36</v>
      </c>
      <c r="L159" s="251"/>
      <c r="M159" s="251"/>
      <c r="N159" s="251">
        <f>ROUND(L159*K159,2)</f>
        <v>0</v>
      </c>
      <c r="O159" s="251"/>
      <c r="P159" s="251"/>
      <c r="Q159" s="251"/>
      <c r="R159" s="144"/>
      <c r="T159" s="145" t="s">
        <v>5</v>
      </c>
      <c r="U159" s="43" t="s">
        <v>40</v>
      </c>
      <c r="V159" s="146">
        <v>1.325</v>
      </c>
      <c r="W159" s="146">
        <f>V159*K159</f>
        <v>47.699999999999996</v>
      </c>
      <c r="X159" s="146">
        <v>1.5200000000000001E-3</v>
      </c>
      <c r="Y159" s="146">
        <f>X159*K159</f>
        <v>5.4720000000000005E-2</v>
      </c>
      <c r="Z159" s="146">
        <v>0</v>
      </c>
      <c r="AA159" s="147">
        <f>Z159*K159</f>
        <v>0</v>
      </c>
      <c r="AR159" s="20" t="s">
        <v>148</v>
      </c>
      <c r="AT159" s="20" t="s">
        <v>131</v>
      </c>
      <c r="AU159" s="20" t="s">
        <v>96</v>
      </c>
      <c r="AY159" s="20" t="s">
        <v>130</v>
      </c>
      <c r="BE159" s="148">
        <f>IF(U159="základní",N159,0)</f>
        <v>0</v>
      </c>
      <c r="BF159" s="148">
        <f>IF(U159="snížená",N159,0)</f>
        <v>0</v>
      </c>
      <c r="BG159" s="148">
        <f>IF(U159="zákl. přenesená",N159,0)</f>
        <v>0</v>
      </c>
      <c r="BH159" s="148">
        <f>IF(U159="sníž. přenesená",N159,0)</f>
        <v>0</v>
      </c>
      <c r="BI159" s="148">
        <f>IF(U159="nulová",N159,0)</f>
        <v>0</v>
      </c>
      <c r="BJ159" s="20" t="s">
        <v>19</v>
      </c>
      <c r="BK159" s="148">
        <f>ROUND(L159*K159,2)</f>
        <v>0</v>
      </c>
      <c r="BL159" s="20" t="s">
        <v>148</v>
      </c>
      <c r="BM159" s="20" t="s">
        <v>245</v>
      </c>
    </row>
    <row r="160" spans="2:65" s="11" customFormat="1" ht="22.5" customHeight="1">
      <c r="B160" s="157"/>
      <c r="C160" s="158"/>
      <c r="D160" s="158"/>
      <c r="E160" s="159" t="s">
        <v>5</v>
      </c>
      <c r="F160" s="269" t="s">
        <v>420</v>
      </c>
      <c r="G160" s="257"/>
      <c r="H160" s="257"/>
      <c r="I160" s="257"/>
      <c r="J160" s="158"/>
      <c r="K160" s="160">
        <v>36</v>
      </c>
      <c r="L160" s="158"/>
      <c r="M160" s="158"/>
      <c r="N160" s="158"/>
      <c r="O160" s="158"/>
      <c r="P160" s="158"/>
      <c r="Q160" s="158"/>
      <c r="R160" s="161"/>
      <c r="T160" s="162"/>
      <c r="U160" s="158"/>
      <c r="V160" s="158"/>
      <c r="W160" s="158"/>
      <c r="X160" s="158"/>
      <c r="Y160" s="158"/>
      <c r="Z160" s="158"/>
      <c r="AA160" s="163"/>
      <c r="AT160" s="164" t="s">
        <v>138</v>
      </c>
      <c r="AU160" s="164" t="s">
        <v>96</v>
      </c>
      <c r="AV160" s="11" t="s">
        <v>96</v>
      </c>
      <c r="AW160" s="11" t="s">
        <v>33</v>
      </c>
      <c r="AX160" s="11" t="s">
        <v>19</v>
      </c>
      <c r="AY160" s="164" t="s">
        <v>130</v>
      </c>
    </row>
    <row r="161" spans="2:65" s="10" customFormat="1" ht="22.5" customHeight="1">
      <c r="B161" s="149"/>
      <c r="C161" s="150"/>
      <c r="D161" s="150"/>
      <c r="E161" s="151" t="s">
        <v>5</v>
      </c>
      <c r="F161" s="275" t="s">
        <v>246</v>
      </c>
      <c r="G161" s="259"/>
      <c r="H161" s="259"/>
      <c r="I161" s="259"/>
      <c r="J161" s="150"/>
      <c r="K161" s="152" t="s">
        <v>5</v>
      </c>
      <c r="L161" s="150"/>
      <c r="M161" s="150"/>
      <c r="N161" s="150"/>
      <c r="O161" s="150"/>
      <c r="P161" s="150"/>
      <c r="Q161" s="150"/>
      <c r="R161" s="153"/>
      <c r="T161" s="154"/>
      <c r="U161" s="150"/>
      <c r="V161" s="150"/>
      <c r="W161" s="150"/>
      <c r="X161" s="150"/>
      <c r="Y161" s="150"/>
      <c r="Z161" s="150"/>
      <c r="AA161" s="155"/>
      <c r="AT161" s="156" t="s">
        <v>138</v>
      </c>
      <c r="AU161" s="156" t="s">
        <v>96</v>
      </c>
      <c r="AV161" s="10" t="s">
        <v>19</v>
      </c>
      <c r="AW161" s="10" t="s">
        <v>33</v>
      </c>
      <c r="AX161" s="10" t="s">
        <v>75</v>
      </c>
      <c r="AY161" s="156" t="s">
        <v>130</v>
      </c>
    </row>
    <row r="162" spans="2:65" s="1" customFormat="1" ht="22.5" customHeight="1">
      <c r="B162" s="139"/>
      <c r="C162" s="140" t="s">
        <v>11</v>
      </c>
      <c r="D162" s="140" t="s">
        <v>131</v>
      </c>
      <c r="E162" s="141" t="s">
        <v>247</v>
      </c>
      <c r="F162" s="250" t="s">
        <v>248</v>
      </c>
      <c r="G162" s="250"/>
      <c r="H162" s="250"/>
      <c r="I162" s="250"/>
      <c r="J162" s="142" t="s">
        <v>189</v>
      </c>
      <c r="K162" s="143">
        <v>0.56299999999999994</v>
      </c>
      <c r="L162" s="251"/>
      <c r="M162" s="251"/>
      <c r="N162" s="251">
        <f>ROUND(L162*K162,2)</f>
        <v>0</v>
      </c>
      <c r="O162" s="251"/>
      <c r="P162" s="251"/>
      <c r="Q162" s="251"/>
      <c r="R162" s="144"/>
      <c r="T162" s="145" t="s">
        <v>5</v>
      </c>
      <c r="U162" s="43" t="s">
        <v>40</v>
      </c>
      <c r="V162" s="146">
        <v>0.58399999999999996</v>
      </c>
      <c r="W162" s="146">
        <f>V162*K162</f>
        <v>0.32879199999999997</v>
      </c>
      <c r="X162" s="146">
        <v>2.2563399999999998</v>
      </c>
      <c r="Y162" s="146">
        <f>X162*K162</f>
        <v>1.2703194199999999</v>
      </c>
      <c r="Z162" s="146">
        <v>0</v>
      </c>
      <c r="AA162" s="147">
        <f>Z162*K162</f>
        <v>0</v>
      </c>
      <c r="AR162" s="20" t="s">
        <v>148</v>
      </c>
      <c r="AT162" s="20" t="s">
        <v>131</v>
      </c>
      <c r="AU162" s="20" t="s">
        <v>96</v>
      </c>
      <c r="AY162" s="20" t="s">
        <v>130</v>
      </c>
      <c r="BE162" s="148">
        <f>IF(U162="základní",N162,0)</f>
        <v>0</v>
      </c>
      <c r="BF162" s="148">
        <f>IF(U162="snížená",N162,0)</f>
        <v>0</v>
      </c>
      <c r="BG162" s="148">
        <f>IF(U162="zákl. přenesená",N162,0)</f>
        <v>0</v>
      </c>
      <c r="BH162" s="148">
        <f>IF(U162="sníž. přenesená",N162,0)</f>
        <v>0</v>
      </c>
      <c r="BI162" s="148">
        <f>IF(U162="nulová",N162,0)</f>
        <v>0</v>
      </c>
      <c r="BJ162" s="20" t="s">
        <v>19</v>
      </c>
      <c r="BK162" s="148">
        <f>ROUND(L162*K162,2)</f>
        <v>0</v>
      </c>
      <c r="BL162" s="20" t="s">
        <v>148</v>
      </c>
      <c r="BM162" s="20" t="s">
        <v>249</v>
      </c>
    </row>
    <row r="163" spans="2:65" s="10" customFormat="1" ht="22.5" customHeight="1">
      <c r="B163" s="149"/>
      <c r="C163" s="150"/>
      <c r="D163" s="150"/>
      <c r="E163" s="151" t="s">
        <v>5</v>
      </c>
      <c r="F163" s="252" t="s">
        <v>250</v>
      </c>
      <c r="G163" s="253"/>
      <c r="H163" s="253"/>
      <c r="I163" s="253"/>
      <c r="J163" s="150"/>
      <c r="K163" s="152" t="s">
        <v>5</v>
      </c>
      <c r="L163" s="150"/>
      <c r="M163" s="150"/>
      <c r="N163" s="150"/>
      <c r="O163" s="150"/>
      <c r="P163" s="150"/>
      <c r="Q163" s="150"/>
      <c r="R163" s="153"/>
      <c r="T163" s="154"/>
      <c r="U163" s="150"/>
      <c r="V163" s="150"/>
      <c r="W163" s="150"/>
      <c r="X163" s="150"/>
      <c r="Y163" s="150"/>
      <c r="Z163" s="150"/>
      <c r="AA163" s="155"/>
      <c r="AT163" s="156" t="s">
        <v>138</v>
      </c>
      <c r="AU163" s="156" t="s">
        <v>96</v>
      </c>
      <c r="AV163" s="10" t="s">
        <v>19</v>
      </c>
      <c r="AW163" s="10" t="s">
        <v>33</v>
      </c>
      <c r="AX163" s="10" t="s">
        <v>75</v>
      </c>
      <c r="AY163" s="156" t="s">
        <v>130</v>
      </c>
    </row>
    <row r="164" spans="2:65" s="11" customFormat="1" ht="22.5" customHeight="1">
      <c r="B164" s="157"/>
      <c r="C164" s="158"/>
      <c r="D164" s="158"/>
      <c r="E164" s="159" t="s">
        <v>5</v>
      </c>
      <c r="F164" s="269" t="s">
        <v>421</v>
      </c>
      <c r="G164" s="257"/>
      <c r="H164" s="257"/>
      <c r="I164" s="257"/>
      <c r="J164" s="158"/>
      <c r="K164" s="160">
        <v>0.56299999999999994</v>
      </c>
      <c r="L164" s="158"/>
      <c r="M164" s="158"/>
      <c r="N164" s="158"/>
      <c r="O164" s="158"/>
      <c r="P164" s="158"/>
      <c r="Q164" s="158"/>
      <c r="R164" s="161"/>
      <c r="T164" s="162"/>
      <c r="U164" s="158"/>
      <c r="V164" s="158"/>
      <c r="W164" s="158"/>
      <c r="X164" s="158"/>
      <c r="Y164" s="158"/>
      <c r="Z164" s="158"/>
      <c r="AA164" s="163"/>
      <c r="AT164" s="164" t="s">
        <v>138</v>
      </c>
      <c r="AU164" s="164" t="s">
        <v>96</v>
      </c>
      <c r="AV164" s="11" t="s">
        <v>96</v>
      </c>
      <c r="AW164" s="11" t="s">
        <v>33</v>
      </c>
      <c r="AX164" s="11" t="s">
        <v>19</v>
      </c>
      <c r="AY164" s="164" t="s">
        <v>130</v>
      </c>
    </row>
    <row r="165" spans="2:65" s="1" customFormat="1" ht="22.5" customHeight="1">
      <c r="B165" s="139"/>
      <c r="C165" s="140" t="s">
        <v>251</v>
      </c>
      <c r="D165" s="140" t="s">
        <v>131</v>
      </c>
      <c r="E165" s="141" t="s">
        <v>252</v>
      </c>
      <c r="F165" s="250" t="s">
        <v>253</v>
      </c>
      <c r="G165" s="250"/>
      <c r="H165" s="250"/>
      <c r="I165" s="250"/>
      <c r="J165" s="142" t="s">
        <v>189</v>
      </c>
      <c r="K165" s="143">
        <v>7.3860000000000001</v>
      </c>
      <c r="L165" s="251"/>
      <c r="M165" s="251"/>
      <c r="N165" s="251">
        <f>ROUND(L165*K165,2)</f>
        <v>0</v>
      </c>
      <c r="O165" s="251"/>
      <c r="P165" s="251"/>
      <c r="Q165" s="251"/>
      <c r="R165" s="144"/>
      <c r="T165" s="145" t="s">
        <v>5</v>
      </c>
      <c r="U165" s="43" t="s">
        <v>40</v>
      </c>
      <c r="V165" s="146">
        <v>0.629</v>
      </c>
      <c r="W165" s="146">
        <f>V165*K165</f>
        <v>4.6457940000000004</v>
      </c>
      <c r="X165" s="146">
        <v>2.45329</v>
      </c>
      <c r="Y165" s="146">
        <f>X165*K165</f>
        <v>18.11999994</v>
      </c>
      <c r="Z165" s="146">
        <v>0</v>
      </c>
      <c r="AA165" s="147">
        <f>Z165*K165</f>
        <v>0</v>
      </c>
      <c r="AR165" s="20" t="s">
        <v>148</v>
      </c>
      <c r="AT165" s="20" t="s">
        <v>131</v>
      </c>
      <c r="AU165" s="20" t="s">
        <v>96</v>
      </c>
      <c r="AY165" s="20" t="s">
        <v>130</v>
      </c>
      <c r="BE165" s="148">
        <f>IF(U165="základní",N165,0)</f>
        <v>0</v>
      </c>
      <c r="BF165" s="148">
        <f>IF(U165="snížená",N165,0)</f>
        <v>0</v>
      </c>
      <c r="BG165" s="148">
        <f>IF(U165="zákl. přenesená",N165,0)</f>
        <v>0</v>
      </c>
      <c r="BH165" s="148">
        <f>IF(U165="sníž. přenesená",N165,0)</f>
        <v>0</v>
      </c>
      <c r="BI165" s="148">
        <f>IF(U165="nulová",N165,0)</f>
        <v>0</v>
      </c>
      <c r="BJ165" s="20" t="s">
        <v>19</v>
      </c>
      <c r="BK165" s="148">
        <f>ROUND(L165*K165,2)</f>
        <v>0</v>
      </c>
      <c r="BL165" s="20" t="s">
        <v>148</v>
      </c>
      <c r="BM165" s="20" t="s">
        <v>254</v>
      </c>
    </row>
    <row r="166" spans="2:65" s="10" customFormat="1" ht="22.5" customHeight="1">
      <c r="B166" s="149"/>
      <c r="C166" s="150"/>
      <c r="D166" s="150"/>
      <c r="E166" s="151" t="s">
        <v>5</v>
      </c>
      <c r="F166" s="276" t="s">
        <v>461</v>
      </c>
      <c r="G166" s="253"/>
      <c r="H166" s="253"/>
      <c r="I166" s="253"/>
      <c r="J166" s="150"/>
      <c r="K166" s="152" t="s">
        <v>5</v>
      </c>
      <c r="L166" s="150"/>
      <c r="M166" s="150"/>
      <c r="N166" s="150"/>
      <c r="O166" s="150"/>
      <c r="P166" s="150"/>
      <c r="Q166" s="150"/>
      <c r="R166" s="153"/>
      <c r="T166" s="154"/>
      <c r="U166" s="150"/>
      <c r="V166" s="150"/>
      <c r="W166" s="150"/>
      <c r="X166" s="150"/>
      <c r="Y166" s="150"/>
      <c r="Z166" s="150"/>
      <c r="AA166" s="155"/>
      <c r="AT166" s="156" t="s">
        <v>138</v>
      </c>
      <c r="AU166" s="156" t="s">
        <v>96</v>
      </c>
      <c r="AV166" s="10" t="s">
        <v>19</v>
      </c>
      <c r="AW166" s="10" t="s">
        <v>33</v>
      </c>
      <c r="AX166" s="10" t="s">
        <v>75</v>
      </c>
      <c r="AY166" s="156" t="s">
        <v>130</v>
      </c>
    </row>
    <row r="167" spans="2:65" s="11" customFormat="1" ht="22.5" customHeight="1">
      <c r="B167" s="157"/>
      <c r="C167" s="158"/>
      <c r="D167" s="158"/>
      <c r="E167" s="159" t="s">
        <v>5</v>
      </c>
      <c r="F167" s="269" t="s">
        <v>422</v>
      </c>
      <c r="G167" s="257"/>
      <c r="H167" s="257"/>
      <c r="I167" s="257"/>
      <c r="J167" s="158"/>
      <c r="K167" s="160">
        <v>4.056</v>
      </c>
      <c r="L167" s="158"/>
      <c r="M167" s="158"/>
      <c r="N167" s="158"/>
      <c r="O167" s="158"/>
      <c r="P167" s="158"/>
      <c r="Q167" s="158"/>
      <c r="R167" s="161"/>
      <c r="T167" s="162"/>
      <c r="U167" s="158"/>
      <c r="V167" s="158"/>
      <c r="W167" s="158"/>
      <c r="X167" s="158"/>
      <c r="Y167" s="158"/>
      <c r="Z167" s="158"/>
      <c r="AA167" s="163"/>
      <c r="AT167" s="164" t="s">
        <v>138</v>
      </c>
      <c r="AU167" s="164" t="s">
        <v>96</v>
      </c>
      <c r="AV167" s="11" t="s">
        <v>96</v>
      </c>
      <c r="AW167" s="11" t="s">
        <v>33</v>
      </c>
      <c r="AX167" s="11" t="s">
        <v>19</v>
      </c>
      <c r="AY167" s="164" t="s">
        <v>130</v>
      </c>
    </row>
    <row r="168" spans="2:65" s="11" customFormat="1" ht="22.5" customHeight="1">
      <c r="B168" s="157"/>
      <c r="C168" s="185"/>
      <c r="D168" s="185"/>
      <c r="E168" s="159"/>
      <c r="F168" s="277" t="s">
        <v>459</v>
      </c>
      <c r="G168" s="278"/>
      <c r="H168" s="278"/>
      <c r="I168" s="278"/>
      <c r="J168" s="185"/>
      <c r="K168" s="160">
        <v>3.33</v>
      </c>
      <c r="L168" s="185"/>
      <c r="M168" s="185"/>
      <c r="N168" s="185"/>
      <c r="O168" s="185"/>
      <c r="P168" s="185"/>
      <c r="Q168" s="185"/>
      <c r="R168" s="161"/>
      <c r="T168" s="162"/>
      <c r="U168" s="185"/>
      <c r="V168" s="185"/>
      <c r="W168" s="185"/>
      <c r="X168" s="185"/>
      <c r="Y168" s="185"/>
      <c r="Z168" s="185"/>
      <c r="AA168" s="163"/>
      <c r="AT168" s="164"/>
      <c r="AU168" s="164"/>
      <c r="AY168" s="164"/>
    </row>
    <row r="169" spans="2:65" s="1" customFormat="1" ht="31.5" customHeight="1">
      <c r="B169" s="139"/>
      <c r="C169" s="140" t="s">
        <v>256</v>
      </c>
      <c r="D169" s="140" t="s">
        <v>131</v>
      </c>
      <c r="E169" s="141" t="s">
        <v>257</v>
      </c>
      <c r="F169" s="250" t="s">
        <v>258</v>
      </c>
      <c r="G169" s="250"/>
      <c r="H169" s="250"/>
      <c r="I169" s="250"/>
      <c r="J169" s="142" t="s">
        <v>189</v>
      </c>
      <c r="K169" s="143">
        <v>4.056</v>
      </c>
      <c r="L169" s="251"/>
      <c r="M169" s="251"/>
      <c r="N169" s="251">
        <f>ROUND(L169*K169,2)</f>
        <v>0</v>
      </c>
      <c r="O169" s="251"/>
      <c r="P169" s="251"/>
      <c r="Q169" s="251"/>
      <c r="R169" s="144"/>
      <c r="T169" s="145" t="s">
        <v>5</v>
      </c>
      <c r="U169" s="43" t="s">
        <v>40</v>
      </c>
      <c r="V169" s="146">
        <v>0.629</v>
      </c>
      <c r="W169" s="146">
        <f>V169*K169</f>
        <v>2.5512239999999999</v>
      </c>
      <c r="X169" s="146">
        <v>2.45329</v>
      </c>
      <c r="Y169" s="146">
        <f>X169*K169</f>
        <v>9.9505442399999993</v>
      </c>
      <c r="Z169" s="146">
        <v>0</v>
      </c>
      <c r="AA169" s="147">
        <f>Z169*K169</f>
        <v>0</v>
      </c>
      <c r="AR169" s="20" t="s">
        <v>148</v>
      </c>
      <c r="AT169" s="20" t="s">
        <v>131</v>
      </c>
      <c r="AU169" s="20" t="s">
        <v>96</v>
      </c>
      <c r="AY169" s="20" t="s">
        <v>130</v>
      </c>
      <c r="BE169" s="148">
        <f>IF(U169="základní",N169,0)</f>
        <v>0</v>
      </c>
      <c r="BF169" s="148">
        <f>IF(U169="snížená",N169,0)</f>
        <v>0</v>
      </c>
      <c r="BG169" s="148">
        <f>IF(U169="zákl. přenesená",N169,0)</f>
        <v>0</v>
      </c>
      <c r="BH169" s="148">
        <f>IF(U169="sníž. přenesená",N169,0)</f>
        <v>0</v>
      </c>
      <c r="BI169" s="148">
        <f>IF(U169="nulová",N169,0)</f>
        <v>0</v>
      </c>
      <c r="BJ169" s="20" t="s">
        <v>19</v>
      </c>
      <c r="BK169" s="148">
        <f>ROUND(L169*K169,2)</f>
        <v>0</v>
      </c>
      <c r="BL169" s="20" t="s">
        <v>148</v>
      </c>
      <c r="BM169" s="20" t="s">
        <v>259</v>
      </c>
    </row>
    <row r="170" spans="2:65" s="10" customFormat="1" ht="22.5" customHeight="1">
      <c r="B170" s="149"/>
      <c r="C170" s="150"/>
      <c r="D170" s="150"/>
      <c r="E170" s="151" t="s">
        <v>5</v>
      </c>
      <c r="F170" s="252" t="s">
        <v>255</v>
      </c>
      <c r="G170" s="253"/>
      <c r="H170" s="253"/>
      <c r="I170" s="253"/>
      <c r="J170" s="150"/>
      <c r="K170" s="152" t="s">
        <v>5</v>
      </c>
      <c r="L170" s="150"/>
      <c r="M170" s="150"/>
      <c r="N170" s="150"/>
      <c r="O170" s="150"/>
      <c r="P170" s="150"/>
      <c r="Q170" s="150"/>
      <c r="R170" s="153"/>
      <c r="T170" s="154"/>
      <c r="U170" s="150"/>
      <c r="V170" s="150"/>
      <c r="W170" s="150"/>
      <c r="X170" s="150"/>
      <c r="Y170" s="150"/>
      <c r="Z170" s="150"/>
      <c r="AA170" s="155"/>
      <c r="AT170" s="156" t="s">
        <v>138</v>
      </c>
      <c r="AU170" s="156" t="s">
        <v>96</v>
      </c>
      <c r="AV170" s="10" t="s">
        <v>19</v>
      </c>
      <c r="AW170" s="10" t="s">
        <v>33</v>
      </c>
      <c r="AX170" s="10" t="s">
        <v>75</v>
      </c>
      <c r="AY170" s="156" t="s">
        <v>130</v>
      </c>
    </row>
    <row r="171" spans="2:65" s="11" customFormat="1" ht="22.5" customHeight="1">
      <c r="B171" s="157"/>
      <c r="C171" s="158"/>
      <c r="D171" s="158"/>
      <c r="E171" s="159" t="s">
        <v>5</v>
      </c>
      <c r="F171" s="269" t="s">
        <v>422</v>
      </c>
      <c r="G171" s="257"/>
      <c r="H171" s="257"/>
      <c r="I171" s="257"/>
      <c r="J171" s="158"/>
      <c r="K171" s="160">
        <v>4.056</v>
      </c>
      <c r="L171" s="158"/>
      <c r="M171" s="158"/>
      <c r="N171" s="158"/>
      <c r="O171" s="158"/>
      <c r="P171" s="158"/>
      <c r="Q171" s="158"/>
      <c r="R171" s="161"/>
      <c r="T171" s="162"/>
      <c r="U171" s="158"/>
      <c r="V171" s="158"/>
      <c r="W171" s="158"/>
      <c r="X171" s="158"/>
      <c r="Y171" s="158"/>
      <c r="Z171" s="158"/>
      <c r="AA171" s="163"/>
      <c r="AT171" s="164" t="s">
        <v>138</v>
      </c>
      <c r="AU171" s="164" t="s">
        <v>96</v>
      </c>
      <c r="AV171" s="11" t="s">
        <v>96</v>
      </c>
      <c r="AW171" s="11" t="s">
        <v>33</v>
      </c>
      <c r="AX171" s="11" t="s">
        <v>19</v>
      </c>
      <c r="AY171" s="164" t="s">
        <v>130</v>
      </c>
    </row>
    <row r="172" spans="2:65" s="1" customFormat="1" ht="22.5" customHeight="1">
      <c r="B172" s="139"/>
      <c r="C172" s="140" t="s">
        <v>260</v>
      </c>
      <c r="D172" s="140" t="s">
        <v>131</v>
      </c>
      <c r="E172" s="141" t="s">
        <v>261</v>
      </c>
      <c r="F172" s="250" t="s">
        <v>262</v>
      </c>
      <c r="G172" s="250"/>
      <c r="H172" s="250"/>
      <c r="I172" s="250"/>
      <c r="J172" s="142" t="s">
        <v>210</v>
      </c>
      <c r="K172" s="143">
        <v>7.5119999999999996</v>
      </c>
      <c r="L172" s="251"/>
      <c r="M172" s="251"/>
      <c r="N172" s="251">
        <f>ROUND(L172*K172,2)</f>
        <v>0</v>
      </c>
      <c r="O172" s="251"/>
      <c r="P172" s="251"/>
      <c r="Q172" s="251"/>
      <c r="R172" s="144"/>
      <c r="T172" s="145" t="s">
        <v>5</v>
      </c>
      <c r="U172" s="43" t="s">
        <v>40</v>
      </c>
      <c r="V172" s="146">
        <v>0.36399999999999999</v>
      </c>
      <c r="W172" s="146">
        <f>V172*K172</f>
        <v>2.7343679999999999</v>
      </c>
      <c r="X172" s="146">
        <v>1.0300000000000001E-3</v>
      </c>
      <c r="Y172" s="146">
        <f>X172*K172</f>
        <v>7.7373600000000004E-3</v>
      </c>
      <c r="Z172" s="146">
        <v>0</v>
      </c>
      <c r="AA172" s="147">
        <f>Z172*K172</f>
        <v>0</v>
      </c>
      <c r="AR172" s="20" t="s">
        <v>148</v>
      </c>
      <c r="AT172" s="20" t="s">
        <v>131</v>
      </c>
      <c r="AU172" s="20" t="s">
        <v>96</v>
      </c>
      <c r="AY172" s="20" t="s">
        <v>130</v>
      </c>
      <c r="BE172" s="148">
        <f>IF(U172="základní",N172,0)</f>
        <v>0</v>
      </c>
      <c r="BF172" s="148">
        <f>IF(U172="snížená",N172,0)</f>
        <v>0</v>
      </c>
      <c r="BG172" s="148">
        <f>IF(U172="zákl. přenesená",N172,0)</f>
        <v>0</v>
      </c>
      <c r="BH172" s="148">
        <f>IF(U172="sníž. přenesená",N172,0)</f>
        <v>0</v>
      </c>
      <c r="BI172" s="148">
        <f>IF(U172="nulová",N172,0)</f>
        <v>0</v>
      </c>
      <c r="BJ172" s="20" t="s">
        <v>19</v>
      </c>
      <c r="BK172" s="148">
        <f>ROUND(L172*K172,2)</f>
        <v>0</v>
      </c>
      <c r="BL172" s="20" t="s">
        <v>148</v>
      </c>
      <c r="BM172" s="20" t="s">
        <v>263</v>
      </c>
    </row>
    <row r="173" spans="2:65" s="11" customFormat="1" ht="22.5" customHeight="1">
      <c r="B173" s="157"/>
      <c r="C173" s="158"/>
      <c r="D173" s="158"/>
      <c r="E173" s="159" t="s">
        <v>5</v>
      </c>
      <c r="F173" s="269" t="s">
        <v>423</v>
      </c>
      <c r="G173" s="257"/>
      <c r="H173" s="257"/>
      <c r="I173" s="257"/>
      <c r="J173" s="158"/>
      <c r="K173" s="160">
        <v>7.5119999999999996</v>
      </c>
      <c r="L173" s="158"/>
      <c r="M173" s="158"/>
      <c r="N173" s="158"/>
      <c r="O173" s="158"/>
      <c r="P173" s="158"/>
      <c r="Q173" s="158"/>
      <c r="R173" s="161"/>
      <c r="T173" s="162"/>
      <c r="U173" s="158"/>
      <c r="V173" s="158"/>
      <c r="W173" s="158"/>
      <c r="X173" s="158"/>
      <c r="Y173" s="158"/>
      <c r="Z173" s="158"/>
      <c r="AA173" s="163"/>
      <c r="AT173" s="164" t="s">
        <v>138</v>
      </c>
      <c r="AU173" s="164" t="s">
        <v>96</v>
      </c>
      <c r="AV173" s="11" t="s">
        <v>96</v>
      </c>
      <c r="AW173" s="11" t="s">
        <v>33</v>
      </c>
      <c r="AX173" s="11" t="s">
        <v>19</v>
      </c>
      <c r="AY173" s="164" t="s">
        <v>130</v>
      </c>
    </row>
    <row r="174" spans="2:65" s="1" customFormat="1" ht="22.5" customHeight="1">
      <c r="B174" s="139"/>
      <c r="C174" s="140" t="s">
        <v>264</v>
      </c>
      <c r="D174" s="140" t="s">
        <v>131</v>
      </c>
      <c r="E174" s="141" t="s">
        <v>265</v>
      </c>
      <c r="F174" s="250" t="s">
        <v>266</v>
      </c>
      <c r="G174" s="250"/>
      <c r="H174" s="250"/>
      <c r="I174" s="250"/>
      <c r="J174" s="142" t="s">
        <v>210</v>
      </c>
      <c r="K174" s="143">
        <v>7.5119999999999996</v>
      </c>
      <c r="L174" s="251"/>
      <c r="M174" s="251"/>
      <c r="N174" s="251">
        <f>ROUND(L174*K174,2)</f>
        <v>0</v>
      </c>
      <c r="O174" s="251"/>
      <c r="P174" s="251"/>
      <c r="Q174" s="251"/>
      <c r="R174" s="144"/>
      <c r="T174" s="145" t="s">
        <v>5</v>
      </c>
      <c r="U174" s="43" t="s">
        <v>40</v>
      </c>
      <c r="V174" s="146">
        <v>0.20100000000000001</v>
      </c>
      <c r="W174" s="146">
        <f>V174*K174</f>
        <v>1.5099119999999999</v>
      </c>
      <c r="X174" s="146">
        <v>0</v>
      </c>
      <c r="Y174" s="146">
        <f>X174*K174</f>
        <v>0</v>
      </c>
      <c r="Z174" s="146">
        <v>0</v>
      </c>
      <c r="AA174" s="147">
        <f>Z174*K174</f>
        <v>0</v>
      </c>
      <c r="AR174" s="20" t="s">
        <v>148</v>
      </c>
      <c r="AT174" s="20" t="s">
        <v>131</v>
      </c>
      <c r="AU174" s="20" t="s">
        <v>96</v>
      </c>
      <c r="AY174" s="20" t="s">
        <v>130</v>
      </c>
      <c r="BE174" s="148">
        <f>IF(U174="základní",N174,0)</f>
        <v>0</v>
      </c>
      <c r="BF174" s="148">
        <f>IF(U174="snížená",N174,0)</f>
        <v>0</v>
      </c>
      <c r="BG174" s="148">
        <f>IF(U174="zákl. přenesená",N174,0)</f>
        <v>0</v>
      </c>
      <c r="BH174" s="148">
        <f>IF(U174="sníž. přenesená",N174,0)</f>
        <v>0</v>
      </c>
      <c r="BI174" s="148">
        <f>IF(U174="nulová",N174,0)</f>
        <v>0</v>
      </c>
      <c r="BJ174" s="20" t="s">
        <v>19</v>
      </c>
      <c r="BK174" s="148">
        <f>ROUND(L174*K174,2)</f>
        <v>0</v>
      </c>
      <c r="BL174" s="20" t="s">
        <v>148</v>
      </c>
      <c r="BM174" s="20" t="s">
        <v>267</v>
      </c>
    </row>
    <row r="175" spans="2:65" s="11" customFormat="1" ht="22.5" customHeight="1">
      <c r="B175" s="157"/>
      <c r="C175" s="158"/>
      <c r="D175" s="158"/>
      <c r="E175" s="159" t="s">
        <v>5</v>
      </c>
      <c r="F175" s="269" t="s">
        <v>423</v>
      </c>
      <c r="G175" s="257"/>
      <c r="H175" s="257"/>
      <c r="I175" s="257"/>
      <c r="J175" s="158"/>
      <c r="K175" s="160">
        <v>7.5119999999999996</v>
      </c>
      <c r="L175" s="158"/>
      <c r="M175" s="158"/>
      <c r="N175" s="158"/>
      <c r="O175" s="158"/>
      <c r="P175" s="158"/>
      <c r="Q175" s="158"/>
      <c r="R175" s="161"/>
      <c r="T175" s="162"/>
      <c r="U175" s="158"/>
      <c r="V175" s="158"/>
      <c r="W175" s="158"/>
      <c r="X175" s="158"/>
      <c r="Y175" s="158"/>
      <c r="Z175" s="158"/>
      <c r="AA175" s="163"/>
      <c r="AT175" s="164" t="s">
        <v>138</v>
      </c>
      <c r="AU175" s="164" t="s">
        <v>96</v>
      </c>
      <c r="AV175" s="11" t="s">
        <v>96</v>
      </c>
      <c r="AW175" s="11" t="s">
        <v>33</v>
      </c>
      <c r="AX175" s="11" t="s">
        <v>19</v>
      </c>
      <c r="AY175" s="164" t="s">
        <v>130</v>
      </c>
    </row>
    <row r="176" spans="2:65" s="1" customFormat="1" ht="31.5" customHeight="1">
      <c r="B176" s="139"/>
      <c r="C176" s="140" t="s">
        <v>268</v>
      </c>
      <c r="D176" s="140" t="s">
        <v>131</v>
      </c>
      <c r="E176" s="141" t="s">
        <v>269</v>
      </c>
      <c r="F176" s="250" t="s">
        <v>424</v>
      </c>
      <c r="G176" s="250"/>
      <c r="H176" s="250"/>
      <c r="I176" s="250"/>
      <c r="J176" s="142" t="s">
        <v>270</v>
      </c>
      <c r="K176" s="143">
        <v>0.33200000000000002</v>
      </c>
      <c r="L176" s="251"/>
      <c r="M176" s="251"/>
      <c r="N176" s="251">
        <f>ROUND(L176*K176,2)</f>
        <v>0</v>
      </c>
      <c r="O176" s="251"/>
      <c r="P176" s="251"/>
      <c r="Q176" s="251"/>
      <c r="R176" s="144"/>
      <c r="T176" s="145" t="s">
        <v>5</v>
      </c>
      <c r="U176" s="43" t="s">
        <v>40</v>
      </c>
      <c r="V176" s="146">
        <v>32.820999999999998</v>
      </c>
      <c r="W176" s="146">
        <f>V176*K176</f>
        <v>10.896571999999999</v>
      </c>
      <c r="X176" s="146">
        <v>1.0601700000000001</v>
      </c>
      <c r="Y176" s="146">
        <f>X176*K176</f>
        <v>0.35197644000000006</v>
      </c>
      <c r="Z176" s="146">
        <v>0</v>
      </c>
      <c r="AA176" s="147">
        <f>Z176*K176</f>
        <v>0</v>
      </c>
      <c r="AR176" s="20" t="s">
        <v>148</v>
      </c>
      <c r="AT176" s="20" t="s">
        <v>131</v>
      </c>
      <c r="AU176" s="20" t="s">
        <v>96</v>
      </c>
      <c r="AY176" s="20" t="s">
        <v>130</v>
      </c>
      <c r="BE176" s="148">
        <f>IF(U176="základní",N176,0)</f>
        <v>0</v>
      </c>
      <c r="BF176" s="148">
        <f>IF(U176="snížená",N176,0)</f>
        <v>0</v>
      </c>
      <c r="BG176" s="148">
        <f>IF(U176="zákl. přenesená",N176,0)</f>
        <v>0</v>
      </c>
      <c r="BH176" s="148">
        <f>IF(U176="sníž. přenesená",N176,0)</f>
        <v>0</v>
      </c>
      <c r="BI176" s="148">
        <f>IF(U176="nulová",N176,0)</f>
        <v>0</v>
      </c>
      <c r="BJ176" s="20" t="s">
        <v>19</v>
      </c>
      <c r="BK176" s="148">
        <f>ROUND(L176*K176,2)</f>
        <v>0</v>
      </c>
      <c r="BL176" s="20" t="s">
        <v>148</v>
      </c>
      <c r="BM176" s="20" t="s">
        <v>271</v>
      </c>
    </row>
    <row r="177" spans="2:65" s="11" customFormat="1" ht="22.5" customHeight="1">
      <c r="B177" s="157"/>
      <c r="C177" s="158"/>
      <c r="D177" s="158"/>
      <c r="E177" s="159" t="s">
        <v>5</v>
      </c>
      <c r="F177" s="269" t="s">
        <v>425</v>
      </c>
      <c r="G177" s="257"/>
      <c r="H177" s="257"/>
      <c r="I177" s="257"/>
      <c r="J177" s="158"/>
      <c r="K177" s="160">
        <v>0.33200000000000002</v>
      </c>
      <c r="L177" s="158"/>
      <c r="M177" s="158"/>
      <c r="N177" s="158"/>
      <c r="O177" s="158"/>
      <c r="P177" s="158"/>
      <c r="Q177" s="158"/>
      <c r="R177" s="161"/>
      <c r="T177" s="162"/>
      <c r="U177" s="158"/>
      <c r="V177" s="158"/>
      <c r="W177" s="158"/>
      <c r="X177" s="158"/>
      <c r="Y177" s="158"/>
      <c r="Z177" s="158"/>
      <c r="AA177" s="163"/>
      <c r="AT177" s="164" t="s">
        <v>138</v>
      </c>
      <c r="AU177" s="164" t="s">
        <v>96</v>
      </c>
      <c r="AV177" s="11" t="s">
        <v>96</v>
      </c>
      <c r="AW177" s="11" t="s">
        <v>33</v>
      </c>
      <c r="AX177" s="11" t="s">
        <v>19</v>
      </c>
      <c r="AY177" s="164" t="s">
        <v>130</v>
      </c>
    </row>
    <row r="178" spans="2:65" s="1" customFormat="1" ht="31.5" customHeight="1">
      <c r="B178" s="139"/>
      <c r="C178" s="140" t="s">
        <v>10</v>
      </c>
      <c r="D178" s="140" t="s">
        <v>131</v>
      </c>
      <c r="E178" s="141" t="s">
        <v>272</v>
      </c>
      <c r="F178" s="250" t="s">
        <v>273</v>
      </c>
      <c r="G178" s="250"/>
      <c r="H178" s="250"/>
      <c r="I178" s="250"/>
      <c r="J178" s="142" t="s">
        <v>153</v>
      </c>
      <c r="K178" s="143">
        <v>8.25</v>
      </c>
      <c r="L178" s="251"/>
      <c r="M178" s="251"/>
      <c r="N178" s="251">
        <f>ROUND(L178*K178,2)</f>
        <v>0</v>
      </c>
      <c r="O178" s="251"/>
      <c r="P178" s="251"/>
      <c r="Q178" s="251"/>
      <c r="R178" s="144"/>
      <c r="T178" s="145" t="s">
        <v>5</v>
      </c>
      <c r="U178" s="43" t="s">
        <v>40</v>
      </c>
      <c r="V178" s="146">
        <v>1.998</v>
      </c>
      <c r="W178" s="146">
        <f>V178*K178</f>
        <v>16.483499999999999</v>
      </c>
      <c r="X178" s="146">
        <v>4.0000000000000003E-5</v>
      </c>
      <c r="Y178" s="146">
        <f>X178*K178</f>
        <v>3.3000000000000005E-4</v>
      </c>
      <c r="Z178" s="146">
        <v>0</v>
      </c>
      <c r="AA178" s="147">
        <f>Z178*K178</f>
        <v>0</v>
      </c>
      <c r="AR178" s="20" t="s">
        <v>148</v>
      </c>
      <c r="AT178" s="20" t="s">
        <v>131</v>
      </c>
      <c r="AU178" s="20" t="s">
        <v>96</v>
      </c>
      <c r="AY178" s="20" t="s">
        <v>130</v>
      </c>
      <c r="BE178" s="148">
        <f>IF(U178="základní",N178,0)</f>
        <v>0</v>
      </c>
      <c r="BF178" s="148">
        <f>IF(U178="snížená",N178,0)</f>
        <v>0</v>
      </c>
      <c r="BG178" s="148">
        <f>IF(U178="zákl. přenesená",N178,0)</f>
        <v>0</v>
      </c>
      <c r="BH178" s="148">
        <f>IF(U178="sníž. přenesená",N178,0)</f>
        <v>0</v>
      </c>
      <c r="BI178" s="148">
        <f>IF(U178="nulová",N178,0)</f>
        <v>0</v>
      </c>
      <c r="BJ178" s="20" t="s">
        <v>19</v>
      </c>
      <c r="BK178" s="148">
        <f>ROUND(L178*K178,2)</f>
        <v>0</v>
      </c>
      <c r="BL178" s="20" t="s">
        <v>148</v>
      </c>
      <c r="BM178" s="20" t="s">
        <v>274</v>
      </c>
    </row>
    <row r="179" spans="2:65" s="11" customFormat="1" ht="22.5" customHeight="1">
      <c r="B179" s="157"/>
      <c r="C179" s="158"/>
      <c r="D179" s="158"/>
      <c r="E179" s="159" t="s">
        <v>5</v>
      </c>
      <c r="F179" s="269" t="s">
        <v>426</v>
      </c>
      <c r="G179" s="257"/>
      <c r="H179" s="257"/>
      <c r="I179" s="257"/>
      <c r="J179" s="158"/>
      <c r="K179" s="160">
        <v>8.25</v>
      </c>
      <c r="L179" s="158"/>
      <c r="M179" s="158"/>
      <c r="N179" s="158"/>
      <c r="O179" s="158"/>
      <c r="P179" s="158"/>
      <c r="Q179" s="158"/>
      <c r="R179" s="161"/>
      <c r="T179" s="162"/>
      <c r="U179" s="158"/>
      <c r="V179" s="158"/>
      <c r="W179" s="158"/>
      <c r="X179" s="158"/>
      <c r="Y179" s="158"/>
      <c r="Z179" s="158"/>
      <c r="AA179" s="163"/>
      <c r="AT179" s="164" t="s">
        <v>138</v>
      </c>
      <c r="AU179" s="164" t="s">
        <v>96</v>
      </c>
      <c r="AV179" s="11" t="s">
        <v>96</v>
      </c>
      <c r="AW179" s="11" t="s">
        <v>33</v>
      </c>
      <c r="AX179" s="11" t="s">
        <v>19</v>
      </c>
      <c r="AY179" s="164" t="s">
        <v>130</v>
      </c>
    </row>
    <row r="180" spans="2:65" s="1" customFormat="1" ht="31.5" customHeight="1">
      <c r="B180" s="139"/>
      <c r="C180" s="176" t="s">
        <v>275</v>
      </c>
      <c r="D180" s="176" t="s">
        <v>215</v>
      </c>
      <c r="E180" s="177" t="s">
        <v>276</v>
      </c>
      <c r="F180" s="273" t="s">
        <v>277</v>
      </c>
      <c r="G180" s="273"/>
      <c r="H180" s="273"/>
      <c r="I180" s="273"/>
      <c r="J180" s="178" t="s">
        <v>270</v>
      </c>
      <c r="K180" s="179">
        <v>4.3140000000000001</v>
      </c>
      <c r="L180" s="274"/>
      <c r="M180" s="274"/>
      <c r="N180" s="274">
        <f>ROUND(L180*K180,2)</f>
        <v>0</v>
      </c>
      <c r="O180" s="251"/>
      <c r="P180" s="251"/>
      <c r="Q180" s="251"/>
      <c r="R180" s="144"/>
      <c r="T180" s="145" t="s">
        <v>5</v>
      </c>
      <c r="U180" s="43" t="s">
        <v>40</v>
      </c>
      <c r="V180" s="146">
        <v>0</v>
      </c>
      <c r="W180" s="146">
        <f>V180*K180</f>
        <v>0</v>
      </c>
      <c r="X180" s="146">
        <v>1</v>
      </c>
      <c r="Y180" s="146">
        <f>X180*K180</f>
        <v>4.3140000000000001</v>
      </c>
      <c r="Z180" s="146">
        <v>0</v>
      </c>
      <c r="AA180" s="147">
        <f>Z180*K180</f>
        <v>0</v>
      </c>
      <c r="AR180" s="20" t="s">
        <v>163</v>
      </c>
      <c r="AT180" s="20" t="s">
        <v>215</v>
      </c>
      <c r="AU180" s="20" t="s">
        <v>96</v>
      </c>
      <c r="AY180" s="20" t="s">
        <v>130</v>
      </c>
      <c r="BE180" s="148">
        <f>IF(U180="základní",N180,0)</f>
        <v>0</v>
      </c>
      <c r="BF180" s="148">
        <f>IF(U180="snížená",N180,0)</f>
        <v>0</v>
      </c>
      <c r="BG180" s="148">
        <f>IF(U180="zákl. přenesená",N180,0)</f>
        <v>0</v>
      </c>
      <c r="BH180" s="148">
        <f>IF(U180="sníž. přenesená",N180,0)</f>
        <v>0</v>
      </c>
      <c r="BI180" s="148">
        <f>IF(U180="nulová",N180,0)</f>
        <v>0</v>
      </c>
      <c r="BJ180" s="20" t="s">
        <v>19</v>
      </c>
      <c r="BK180" s="148">
        <f>ROUND(L180*K180,2)</f>
        <v>0</v>
      </c>
      <c r="BL180" s="20" t="s">
        <v>148</v>
      </c>
      <c r="BM180" s="20" t="s">
        <v>278</v>
      </c>
    </row>
    <row r="181" spans="2:65" s="11" customFormat="1" ht="22.5" customHeight="1">
      <c r="B181" s="157"/>
      <c r="C181" s="158"/>
      <c r="D181" s="158"/>
      <c r="E181" s="159" t="s">
        <v>5</v>
      </c>
      <c r="F181" s="269" t="s">
        <v>427</v>
      </c>
      <c r="G181" s="257"/>
      <c r="H181" s="257"/>
      <c r="I181" s="257"/>
      <c r="J181" s="158"/>
      <c r="K181" s="160">
        <v>4.3140000000000001</v>
      </c>
      <c r="L181" s="158"/>
      <c r="M181" s="158"/>
      <c r="N181" s="158"/>
      <c r="O181" s="158"/>
      <c r="P181" s="158"/>
      <c r="Q181" s="158"/>
      <c r="R181" s="161"/>
      <c r="T181" s="162"/>
      <c r="U181" s="158"/>
      <c r="V181" s="158"/>
      <c r="W181" s="158"/>
      <c r="X181" s="158"/>
      <c r="Y181" s="158"/>
      <c r="Z181" s="158"/>
      <c r="AA181" s="163"/>
      <c r="AT181" s="164" t="s">
        <v>138</v>
      </c>
      <c r="AU181" s="164" t="s">
        <v>96</v>
      </c>
      <c r="AV181" s="11" t="s">
        <v>96</v>
      </c>
      <c r="AW181" s="11" t="s">
        <v>33</v>
      </c>
      <c r="AX181" s="11" t="s">
        <v>19</v>
      </c>
      <c r="AY181" s="164" t="s">
        <v>130</v>
      </c>
    </row>
    <row r="182" spans="2:65" s="1" customFormat="1" ht="44.25" customHeight="1">
      <c r="B182" s="139"/>
      <c r="C182" s="140" t="s">
        <v>279</v>
      </c>
      <c r="D182" s="140" t="s">
        <v>131</v>
      </c>
      <c r="E182" s="141" t="s">
        <v>280</v>
      </c>
      <c r="F182" s="250" t="s">
        <v>281</v>
      </c>
      <c r="G182" s="250"/>
      <c r="H182" s="250"/>
      <c r="I182" s="250"/>
      <c r="J182" s="142" t="s">
        <v>153</v>
      </c>
      <c r="K182" s="143">
        <v>34.5</v>
      </c>
      <c r="L182" s="251"/>
      <c r="M182" s="251"/>
      <c r="N182" s="251">
        <f>ROUND(L182*K182,2)</f>
        <v>0</v>
      </c>
      <c r="O182" s="251"/>
      <c r="P182" s="251"/>
      <c r="Q182" s="251"/>
      <c r="R182" s="144"/>
      <c r="T182" s="145" t="s">
        <v>5</v>
      </c>
      <c r="U182" s="43" t="s">
        <v>40</v>
      </c>
      <c r="V182" s="146">
        <v>5.4</v>
      </c>
      <c r="W182" s="146">
        <f>V182*K182</f>
        <v>186.3</v>
      </c>
      <c r="X182" s="146">
        <v>1.4999999999999999E-4</v>
      </c>
      <c r="Y182" s="146">
        <f>X182*K182</f>
        <v>5.1749999999999999E-3</v>
      </c>
      <c r="Z182" s="146">
        <v>0</v>
      </c>
      <c r="AA182" s="147">
        <f>Z182*K182</f>
        <v>0</v>
      </c>
      <c r="AR182" s="20" t="s">
        <v>148</v>
      </c>
      <c r="AT182" s="20" t="s">
        <v>131</v>
      </c>
      <c r="AU182" s="20" t="s">
        <v>96</v>
      </c>
      <c r="AY182" s="20" t="s">
        <v>130</v>
      </c>
      <c r="BE182" s="148">
        <f>IF(U182="základní",N182,0)</f>
        <v>0</v>
      </c>
      <c r="BF182" s="148">
        <f>IF(U182="snížená",N182,0)</f>
        <v>0</v>
      </c>
      <c r="BG182" s="148">
        <f>IF(U182="zákl. přenesená",N182,0)</f>
        <v>0</v>
      </c>
      <c r="BH182" s="148">
        <f>IF(U182="sníž. přenesená",N182,0)</f>
        <v>0</v>
      </c>
      <c r="BI182" s="148">
        <f>IF(U182="nulová",N182,0)</f>
        <v>0</v>
      </c>
      <c r="BJ182" s="20" t="s">
        <v>19</v>
      </c>
      <c r="BK182" s="148">
        <f>ROUND(L182*K182,2)</f>
        <v>0</v>
      </c>
      <c r="BL182" s="20" t="s">
        <v>148</v>
      </c>
      <c r="BM182" s="20" t="s">
        <v>282</v>
      </c>
    </row>
    <row r="183" spans="2:65" s="11" customFormat="1" ht="22.5" customHeight="1">
      <c r="B183" s="157"/>
      <c r="C183" s="158"/>
      <c r="D183" s="158"/>
      <c r="E183" s="159" t="s">
        <v>5</v>
      </c>
      <c r="F183" s="269" t="s">
        <v>428</v>
      </c>
      <c r="G183" s="257"/>
      <c r="H183" s="257"/>
      <c r="I183" s="257"/>
      <c r="J183" s="158"/>
      <c r="K183" s="160">
        <v>34.5</v>
      </c>
      <c r="L183" s="158"/>
      <c r="M183" s="158"/>
      <c r="N183" s="158"/>
      <c r="O183" s="158"/>
      <c r="P183" s="158"/>
      <c r="Q183" s="158"/>
      <c r="R183" s="161"/>
      <c r="T183" s="162"/>
      <c r="U183" s="158"/>
      <c r="V183" s="158"/>
      <c r="W183" s="158"/>
      <c r="X183" s="158"/>
      <c r="Y183" s="158"/>
      <c r="Z183" s="158"/>
      <c r="AA183" s="163"/>
      <c r="AT183" s="164" t="s">
        <v>138</v>
      </c>
      <c r="AU183" s="164" t="s">
        <v>96</v>
      </c>
      <c r="AV183" s="11" t="s">
        <v>96</v>
      </c>
      <c r="AW183" s="11" t="s">
        <v>33</v>
      </c>
      <c r="AX183" s="11" t="s">
        <v>19</v>
      </c>
      <c r="AY183" s="164" t="s">
        <v>130</v>
      </c>
    </row>
    <row r="184" spans="2:65" s="1" customFormat="1" ht="31.5" customHeight="1">
      <c r="B184" s="139"/>
      <c r="C184" s="176" t="s">
        <v>283</v>
      </c>
      <c r="D184" s="176" t="s">
        <v>215</v>
      </c>
      <c r="E184" s="177" t="s">
        <v>276</v>
      </c>
      <c r="F184" s="273" t="s">
        <v>277</v>
      </c>
      <c r="G184" s="273"/>
      <c r="H184" s="273"/>
      <c r="I184" s="273"/>
      <c r="J184" s="178" t="s">
        <v>270</v>
      </c>
      <c r="K184" s="179">
        <v>14.108000000000001</v>
      </c>
      <c r="L184" s="274"/>
      <c r="M184" s="274"/>
      <c r="N184" s="274">
        <f>ROUND(L184*K184,2)</f>
        <v>0</v>
      </c>
      <c r="O184" s="251"/>
      <c r="P184" s="251"/>
      <c r="Q184" s="251"/>
      <c r="R184" s="144"/>
      <c r="T184" s="145" t="s">
        <v>5</v>
      </c>
      <c r="U184" s="43" t="s">
        <v>40</v>
      </c>
      <c r="V184" s="146">
        <v>0</v>
      </c>
      <c r="W184" s="146">
        <f>V184*K184</f>
        <v>0</v>
      </c>
      <c r="X184" s="146">
        <v>1</v>
      </c>
      <c r="Y184" s="146">
        <f>X184*K184</f>
        <v>14.108000000000001</v>
      </c>
      <c r="Z184" s="146">
        <v>0</v>
      </c>
      <c r="AA184" s="147">
        <f>Z184*K184</f>
        <v>0</v>
      </c>
      <c r="AR184" s="20" t="s">
        <v>163</v>
      </c>
      <c r="AT184" s="20" t="s">
        <v>215</v>
      </c>
      <c r="AU184" s="20" t="s">
        <v>96</v>
      </c>
      <c r="AY184" s="20" t="s">
        <v>130</v>
      </c>
      <c r="BE184" s="148">
        <f>IF(U184="základní",N184,0)</f>
        <v>0</v>
      </c>
      <c r="BF184" s="148">
        <f>IF(U184="snížená",N184,0)</f>
        <v>0</v>
      </c>
      <c r="BG184" s="148">
        <f>IF(U184="zákl. přenesená",N184,0)</f>
        <v>0</v>
      </c>
      <c r="BH184" s="148">
        <f>IF(U184="sníž. přenesená",N184,0)</f>
        <v>0</v>
      </c>
      <c r="BI184" s="148">
        <f>IF(U184="nulová",N184,0)</f>
        <v>0</v>
      </c>
      <c r="BJ184" s="20" t="s">
        <v>19</v>
      </c>
      <c r="BK184" s="148">
        <f>ROUND(L184*K184,2)</f>
        <v>0</v>
      </c>
      <c r="BL184" s="20" t="s">
        <v>148</v>
      </c>
      <c r="BM184" s="20" t="s">
        <v>284</v>
      </c>
    </row>
    <row r="185" spans="2:65" s="11" customFormat="1" ht="22.5" customHeight="1">
      <c r="B185" s="157"/>
      <c r="C185" s="158"/>
      <c r="D185" s="158"/>
      <c r="E185" s="159" t="s">
        <v>5</v>
      </c>
      <c r="F185" s="269" t="s">
        <v>429</v>
      </c>
      <c r="G185" s="257"/>
      <c r="H185" s="257"/>
      <c r="I185" s="257"/>
      <c r="J185" s="158"/>
      <c r="K185" s="160">
        <v>14.108000000000001</v>
      </c>
      <c r="L185" s="158"/>
      <c r="M185" s="158"/>
      <c r="N185" s="158"/>
      <c r="O185" s="158"/>
      <c r="P185" s="158"/>
      <c r="Q185" s="158"/>
      <c r="R185" s="161"/>
      <c r="T185" s="162"/>
      <c r="U185" s="158"/>
      <c r="V185" s="158"/>
      <c r="W185" s="158"/>
      <c r="X185" s="158"/>
      <c r="Y185" s="158"/>
      <c r="Z185" s="158"/>
      <c r="AA185" s="163"/>
      <c r="AT185" s="164" t="s">
        <v>138</v>
      </c>
      <c r="AU185" s="164" t="s">
        <v>96</v>
      </c>
      <c r="AV185" s="11" t="s">
        <v>96</v>
      </c>
      <c r="AW185" s="11" t="s">
        <v>33</v>
      </c>
      <c r="AX185" s="11" t="s">
        <v>19</v>
      </c>
      <c r="AY185" s="164" t="s">
        <v>130</v>
      </c>
    </row>
    <row r="186" spans="2:65" s="1" customFormat="1" ht="22.5" customHeight="1">
      <c r="B186" s="139"/>
      <c r="C186" s="140" t="s">
        <v>285</v>
      </c>
      <c r="D186" s="140" t="s">
        <v>131</v>
      </c>
      <c r="E186" s="141" t="s">
        <v>286</v>
      </c>
      <c r="F186" s="250" t="s">
        <v>287</v>
      </c>
      <c r="G186" s="250"/>
      <c r="H186" s="250"/>
      <c r="I186" s="250"/>
      <c r="J186" s="142" t="s">
        <v>288</v>
      </c>
      <c r="K186" s="143">
        <v>480</v>
      </c>
      <c r="L186" s="251"/>
      <c r="M186" s="251"/>
      <c r="N186" s="251">
        <f>ROUND(L186*K186,2)</f>
        <v>0</v>
      </c>
      <c r="O186" s="251"/>
      <c r="P186" s="251"/>
      <c r="Q186" s="251"/>
      <c r="R186" s="144"/>
      <c r="T186" s="145" t="s">
        <v>5</v>
      </c>
      <c r="U186" s="43" t="s">
        <v>40</v>
      </c>
      <c r="V186" s="146">
        <v>2.2679999999999998</v>
      </c>
      <c r="W186" s="146">
        <f>V186*K186</f>
        <v>1088.6399999999999</v>
      </c>
      <c r="X186" s="146">
        <v>3.2849999999999997E-2</v>
      </c>
      <c r="Y186" s="146">
        <f>X186*K186</f>
        <v>15.767999999999999</v>
      </c>
      <c r="Z186" s="146">
        <v>0</v>
      </c>
      <c r="AA186" s="147">
        <f>Z186*K186</f>
        <v>0</v>
      </c>
      <c r="AR186" s="20" t="s">
        <v>148</v>
      </c>
      <c r="AT186" s="20" t="s">
        <v>131</v>
      </c>
      <c r="AU186" s="20" t="s">
        <v>96</v>
      </c>
      <c r="AY186" s="20" t="s">
        <v>130</v>
      </c>
      <c r="BE186" s="148">
        <f>IF(U186="základní",N186,0)</f>
        <v>0</v>
      </c>
      <c r="BF186" s="148">
        <f>IF(U186="snížená",N186,0)</f>
        <v>0</v>
      </c>
      <c r="BG186" s="148">
        <f>IF(U186="zákl. přenesená",N186,0)</f>
        <v>0</v>
      </c>
      <c r="BH186" s="148">
        <f>IF(U186="sníž. přenesená",N186,0)</f>
        <v>0</v>
      </c>
      <c r="BI186" s="148">
        <f>IF(U186="nulová",N186,0)</f>
        <v>0</v>
      </c>
      <c r="BJ186" s="20" t="s">
        <v>19</v>
      </c>
      <c r="BK186" s="148">
        <f>ROUND(L186*K186,2)</f>
        <v>0</v>
      </c>
      <c r="BL186" s="20" t="s">
        <v>148</v>
      </c>
      <c r="BM186" s="20" t="s">
        <v>289</v>
      </c>
    </row>
    <row r="187" spans="2:65" s="11" customFormat="1" ht="22.5" customHeight="1">
      <c r="B187" s="157"/>
      <c r="C187" s="158"/>
      <c r="D187" s="158"/>
      <c r="E187" s="159" t="s">
        <v>5</v>
      </c>
      <c r="F187" s="269" t="s">
        <v>430</v>
      </c>
      <c r="G187" s="257"/>
      <c r="H187" s="257"/>
      <c r="I187" s="257"/>
      <c r="J187" s="158"/>
      <c r="K187" s="160">
        <v>480</v>
      </c>
      <c r="L187" s="158"/>
      <c r="M187" s="158"/>
      <c r="N187" s="158"/>
      <c r="O187" s="158"/>
      <c r="P187" s="158"/>
      <c r="Q187" s="158"/>
      <c r="R187" s="161"/>
      <c r="T187" s="162"/>
      <c r="U187" s="158"/>
      <c r="V187" s="158"/>
      <c r="W187" s="158"/>
      <c r="X187" s="158"/>
      <c r="Y187" s="158"/>
      <c r="Z187" s="158"/>
      <c r="AA187" s="163"/>
      <c r="AT187" s="164" t="s">
        <v>138</v>
      </c>
      <c r="AU187" s="164" t="s">
        <v>96</v>
      </c>
      <c r="AV187" s="11" t="s">
        <v>96</v>
      </c>
      <c r="AW187" s="11" t="s">
        <v>33</v>
      </c>
      <c r="AX187" s="11" t="s">
        <v>19</v>
      </c>
      <c r="AY187" s="164" t="s">
        <v>130</v>
      </c>
    </row>
    <row r="188" spans="2:65" s="1" customFormat="1" ht="31.5" customHeight="1">
      <c r="B188" s="139"/>
      <c r="C188" s="140" t="s">
        <v>290</v>
      </c>
      <c r="D188" s="140" t="s">
        <v>131</v>
      </c>
      <c r="E188" s="141" t="s">
        <v>291</v>
      </c>
      <c r="F188" s="250" t="s">
        <v>292</v>
      </c>
      <c r="G188" s="250"/>
      <c r="H188" s="250"/>
      <c r="I188" s="250"/>
      <c r="J188" s="142" t="s">
        <v>226</v>
      </c>
      <c r="K188" s="143">
        <v>54</v>
      </c>
      <c r="L188" s="251"/>
      <c r="M188" s="251"/>
      <c r="N188" s="251">
        <f>ROUND(L188*K188,2)</f>
        <v>0</v>
      </c>
      <c r="O188" s="251"/>
      <c r="P188" s="251"/>
      <c r="Q188" s="251"/>
      <c r="R188" s="144"/>
      <c r="T188" s="145" t="s">
        <v>5</v>
      </c>
      <c r="U188" s="43" t="s">
        <v>40</v>
      </c>
      <c r="V188" s="146">
        <v>2.3039999999999998</v>
      </c>
      <c r="W188" s="146">
        <f>V188*K188</f>
        <v>124.416</v>
      </c>
      <c r="X188" s="146">
        <v>3.7010000000000001E-2</v>
      </c>
      <c r="Y188" s="146">
        <f>X188*K188</f>
        <v>1.99854</v>
      </c>
      <c r="Z188" s="146">
        <v>0</v>
      </c>
      <c r="AA188" s="147">
        <f>Z188*K188</f>
        <v>0</v>
      </c>
      <c r="AR188" s="20" t="s">
        <v>148</v>
      </c>
      <c r="AT188" s="20" t="s">
        <v>131</v>
      </c>
      <c r="AU188" s="20" t="s">
        <v>96</v>
      </c>
      <c r="AY188" s="20" t="s">
        <v>130</v>
      </c>
      <c r="BE188" s="148">
        <f>IF(U188="základní",N188,0)</f>
        <v>0</v>
      </c>
      <c r="BF188" s="148">
        <f>IF(U188="snížená",N188,0)</f>
        <v>0</v>
      </c>
      <c r="BG188" s="148">
        <f>IF(U188="zákl. přenesená",N188,0)</f>
        <v>0</v>
      </c>
      <c r="BH188" s="148">
        <f>IF(U188="sníž. přenesená",N188,0)</f>
        <v>0</v>
      </c>
      <c r="BI188" s="148">
        <f>IF(U188="nulová",N188,0)</f>
        <v>0</v>
      </c>
      <c r="BJ188" s="20" t="s">
        <v>19</v>
      </c>
      <c r="BK188" s="148">
        <f>ROUND(L188*K188,2)</f>
        <v>0</v>
      </c>
      <c r="BL188" s="20" t="s">
        <v>148</v>
      </c>
      <c r="BM188" s="20" t="s">
        <v>293</v>
      </c>
    </row>
    <row r="189" spans="2:65" s="11" customFormat="1" ht="22.5" customHeight="1">
      <c r="B189" s="157"/>
      <c r="C189" s="158"/>
      <c r="D189" s="158"/>
      <c r="E189" s="159" t="s">
        <v>5</v>
      </c>
      <c r="F189" s="269" t="s">
        <v>431</v>
      </c>
      <c r="G189" s="257"/>
      <c r="H189" s="257"/>
      <c r="I189" s="257"/>
      <c r="J189" s="158"/>
      <c r="K189" s="160">
        <v>54</v>
      </c>
      <c r="L189" s="158"/>
      <c r="M189" s="158"/>
      <c r="N189" s="158"/>
      <c r="O189" s="158"/>
      <c r="P189" s="158"/>
      <c r="Q189" s="158"/>
      <c r="R189" s="161"/>
      <c r="T189" s="162"/>
      <c r="U189" s="158"/>
      <c r="V189" s="158"/>
      <c r="W189" s="158"/>
      <c r="X189" s="158"/>
      <c r="Y189" s="158"/>
      <c r="Z189" s="158"/>
      <c r="AA189" s="163"/>
      <c r="AT189" s="164" t="s">
        <v>138</v>
      </c>
      <c r="AU189" s="164" t="s">
        <v>96</v>
      </c>
      <c r="AV189" s="11" t="s">
        <v>96</v>
      </c>
      <c r="AW189" s="11" t="s">
        <v>33</v>
      </c>
      <c r="AX189" s="11" t="s">
        <v>19</v>
      </c>
      <c r="AY189" s="164" t="s">
        <v>130</v>
      </c>
    </row>
    <row r="190" spans="2:65" s="1" customFormat="1" ht="31.5" customHeight="1">
      <c r="B190" s="139"/>
      <c r="C190" s="176" t="s">
        <v>294</v>
      </c>
      <c r="D190" s="176" t="s">
        <v>215</v>
      </c>
      <c r="E190" s="177" t="s">
        <v>295</v>
      </c>
      <c r="F190" s="273" t="s">
        <v>296</v>
      </c>
      <c r="G190" s="273"/>
      <c r="H190" s="273"/>
      <c r="I190" s="273"/>
      <c r="J190" s="178" t="s">
        <v>226</v>
      </c>
      <c r="K190" s="179">
        <v>54</v>
      </c>
      <c r="L190" s="274"/>
      <c r="M190" s="274"/>
      <c r="N190" s="274">
        <f>ROUND(L190*K190,2)</f>
        <v>0</v>
      </c>
      <c r="O190" s="251"/>
      <c r="P190" s="251"/>
      <c r="Q190" s="251"/>
      <c r="R190" s="144"/>
      <c r="T190" s="145" t="s">
        <v>5</v>
      </c>
      <c r="U190" s="43" t="s">
        <v>40</v>
      </c>
      <c r="V190" s="146">
        <v>0</v>
      </c>
      <c r="W190" s="146">
        <f>V190*K190</f>
        <v>0</v>
      </c>
      <c r="X190" s="146">
        <v>1.9480000000000001E-2</v>
      </c>
      <c r="Y190" s="146">
        <f>X190*K190</f>
        <v>1.05192</v>
      </c>
      <c r="Z190" s="146">
        <v>0</v>
      </c>
      <c r="AA190" s="147">
        <f>Z190*K190</f>
        <v>0</v>
      </c>
      <c r="AR190" s="20" t="s">
        <v>163</v>
      </c>
      <c r="AT190" s="20" t="s">
        <v>215</v>
      </c>
      <c r="AU190" s="20" t="s">
        <v>96</v>
      </c>
      <c r="AY190" s="20" t="s">
        <v>130</v>
      </c>
      <c r="BE190" s="148">
        <f>IF(U190="základní",N190,0)</f>
        <v>0</v>
      </c>
      <c r="BF190" s="148">
        <f>IF(U190="snížená",N190,0)</f>
        <v>0</v>
      </c>
      <c r="BG190" s="148">
        <f>IF(U190="zákl. přenesená",N190,0)</f>
        <v>0</v>
      </c>
      <c r="BH190" s="148">
        <f>IF(U190="sníž. přenesená",N190,0)</f>
        <v>0</v>
      </c>
      <c r="BI190" s="148">
        <f>IF(U190="nulová",N190,0)</f>
        <v>0</v>
      </c>
      <c r="BJ190" s="20" t="s">
        <v>19</v>
      </c>
      <c r="BK190" s="148">
        <f>ROUND(L190*K190,2)</f>
        <v>0</v>
      </c>
      <c r="BL190" s="20" t="s">
        <v>148</v>
      </c>
      <c r="BM190" s="20" t="s">
        <v>297</v>
      </c>
    </row>
    <row r="191" spans="2:65" s="1" customFormat="1" ht="31.5" customHeight="1">
      <c r="B191" s="139"/>
      <c r="C191" s="140" t="s">
        <v>298</v>
      </c>
      <c r="D191" s="140" t="s">
        <v>131</v>
      </c>
      <c r="E191" s="141" t="s">
        <v>299</v>
      </c>
      <c r="F191" s="250" t="s">
        <v>300</v>
      </c>
      <c r="G191" s="250"/>
      <c r="H191" s="250"/>
      <c r="I191" s="250"/>
      <c r="J191" s="142" t="s">
        <v>226</v>
      </c>
      <c r="K191" s="143">
        <v>45</v>
      </c>
      <c r="L191" s="251"/>
      <c r="M191" s="251"/>
      <c r="N191" s="251">
        <f>ROUND(L191*K191,2)</f>
        <v>0</v>
      </c>
      <c r="O191" s="251"/>
      <c r="P191" s="251"/>
      <c r="Q191" s="251"/>
      <c r="R191" s="144"/>
      <c r="T191" s="145" t="s">
        <v>5</v>
      </c>
      <c r="U191" s="43" t="s">
        <v>40</v>
      </c>
      <c r="V191" s="146">
        <v>2.7360000000000002</v>
      </c>
      <c r="W191" s="146">
        <f>V191*K191</f>
        <v>123.12</v>
      </c>
      <c r="X191" s="146">
        <v>3.7010000000000001E-2</v>
      </c>
      <c r="Y191" s="146">
        <f>X191*K191</f>
        <v>1.6654500000000001</v>
      </c>
      <c r="Z191" s="146">
        <v>0</v>
      </c>
      <c r="AA191" s="147">
        <f>Z191*K191</f>
        <v>0</v>
      </c>
      <c r="AR191" s="20" t="s">
        <v>148</v>
      </c>
      <c r="AT191" s="20" t="s">
        <v>131</v>
      </c>
      <c r="AU191" s="20" t="s">
        <v>96</v>
      </c>
      <c r="AY191" s="20" t="s">
        <v>130</v>
      </c>
      <c r="BE191" s="148">
        <f>IF(U191="základní",N191,0)</f>
        <v>0</v>
      </c>
      <c r="BF191" s="148">
        <f>IF(U191="snížená",N191,0)</f>
        <v>0</v>
      </c>
      <c r="BG191" s="148">
        <f>IF(U191="zákl. přenesená",N191,0)</f>
        <v>0</v>
      </c>
      <c r="BH191" s="148">
        <f>IF(U191="sníž. přenesená",N191,0)</f>
        <v>0</v>
      </c>
      <c r="BI191" s="148">
        <f>IF(U191="nulová",N191,0)</f>
        <v>0</v>
      </c>
      <c r="BJ191" s="20" t="s">
        <v>19</v>
      </c>
      <c r="BK191" s="148">
        <f>ROUND(L191*K191,2)</f>
        <v>0</v>
      </c>
      <c r="BL191" s="20" t="s">
        <v>148</v>
      </c>
      <c r="BM191" s="20" t="s">
        <v>301</v>
      </c>
    </row>
    <row r="192" spans="2:65" s="11" customFormat="1" ht="22.5" customHeight="1">
      <c r="B192" s="157"/>
      <c r="C192" s="158"/>
      <c r="D192" s="158"/>
      <c r="E192" s="159" t="s">
        <v>5</v>
      </c>
      <c r="F192" s="269" t="s">
        <v>432</v>
      </c>
      <c r="G192" s="257"/>
      <c r="H192" s="257"/>
      <c r="I192" s="257"/>
      <c r="J192" s="158"/>
      <c r="K192" s="160">
        <v>45</v>
      </c>
      <c r="L192" s="158"/>
      <c r="M192" s="158"/>
      <c r="N192" s="158"/>
      <c r="O192" s="158"/>
      <c r="P192" s="158"/>
      <c r="Q192" s="158"/>
      <c r="R192" s="161"/>
      <c r="T192" s="162"/>
      <c r="U192" s="158"/>
      <c r="V192" s="158"/>
      <c r="W192" s="158"/>
      <c r="X192" s="158"/>
      <c r="Y192" s="158"/>
      <c r="Z192" s="158"/>
      <c r="AA192" s="163"/>
      <c r="AT192" s="164" t="s">
        <v>138</v>
      </c>
      <c r="AU192" s="164" t="s">
        <v>96</v>
      </c>
      <c r="AV192" s="11" t="s">
        <v>96</v>
      </c>
      <c r="AW192" s="11" t="s">
        <v>33</v>
      </c>
      <c r="AX192" s="11" t="s">
        <v>19</v>
      </c>
      <c r="AY192" s="164" t="s">
        <v>130</v>
      </c>
    </row>
    <row r="193" spans="2:65" s="1" customFormat="1" ht="31.5" customHeight="1">
      <c r="B193" s="139"/>
      <c r="C193" s="176" t="s">
        <v>302</v>
      </c>
      <c r="D193" s="176" t="s">
        <v>215</v>
      </c>
      <c r="E193" s="177" t="s">
        <v>295</v>
      </c>
      <c r="F193" s="273" t="s">
        <v>296</v>
      </c>
      <c r="G193" s="273"/>
      <c r="H193" s="273"/>
      <c r="I193" s="273"/>
      <c r="J193" s="178" t="s">
        <v>226</v>
      </c>
      <c r="K193" s="179">
        <v>45</v>
      </c>
      <c r="L193" s="274"/>
      <c r="M193" s="274"/>
      <c r="N193" s="274">
        <f>ROUND(L193*K193,2)</f>
        <v>0</v>
      </c>
      <c r="O193" s="251"/>
      <c r="P193" s="251"/>
      <c r="Q193" s="251"/>
      <c r="R193" s="144"/>
      <c r="T193" s="145" t="s">
        <v>5</v>
      </c>
      <c r="U193" s="43" t="s">
        <v>40</v>
      </c>
      <c r="V193" s="146">
        <v>0</v>
      </c>
      <c r="W193" s="146">
        <f>V193*K193</f>
        <v>0</v>
      </c>
      <c r="X193" s="146">
        <v>1.9480000000000001E-2</v>
      </c>
      <c r="Y193" s="146">
        <f>X193*K193</f>
        <v>0.87660000000000005</v>
      </c>
      <c r="Z193" s="146">
        <v>0</v>
      </c>
      <c r="AA193" s="147">
        <f>Z193*K193</f>
        <v>0</v>
      </c>
      <c r="AR193" s="20" t="s">
        <v>163</v>
      </c>
      <c r="AT193" s="20" t="s">
        <v>215</v>
      </c>
      <c r="AU193" s="20" t="s">
        <v>96</v>
      </c>
      <c r="AY193" s="20" t="s">
        <v>130</v>
      </c>
      <c r="BE193" s="148">
        <f>IF(U193="základní",N193,0)</f>
        <v>0</v>
      </c>
      <c r="BF193" s="148">
        <f>IF(U193="snížená",N193,0)</f>
        <v>0</v>
      </c>
      <c r="BG193" s="148">
        <f>IF(U193="zákl. přenesená",N193,0)</f>
        <v>0</v>
      </c>
      <c r="BH193" s="148">
        <f>IF(U193="sníž. přenesená",N193,0)</f>
        <v>0</v>
      </c>
      <c r="BI193" s="148">
        <f>IF(U193="nulová",N193,0)</f>
        <v>0</v>
      </c>
      <c r="BJ193" s="20" t="s">
        <v>19</v>
      </c>
      <c r="BK193" s="148">
        <f>ROUND(L193*K193,2)</f>
        <v>0</v>
      </c>
      <c r="BL193" s="20" t="s">
        <v>148</v>
      </c>
      <c r="BM193" s="20" t="s">
        <v>303</v>
      </c>
    </row>
    <row r="194" spans="2:65" s="1" customFormat="1" ht="31.5" customHeight="1">
      <c r="B194" s="139"/>
      <c r="C194" s="140" t="s">
        <v>304</v>
      </c>
      <c r="D194" s="140" t="s">
        <v>131</v>
      </c>
      <c r="E194" s="141" t="s">
        <v>305</v>
      </c>
      <c r="F194" s="250" t="s">
        <v>306</v>
      </c>
      <c r="G194" s="250"/>
      <c r="H194" s="250"/>
      <c r="I194" s="250"/>
      <c r="J194" s="142" t="s">
        <v>244</v>
      </c>
      <c r="K194" s="143">
        <v>6</v>
      </c>
      <c r="L194" s="251"/>
      <c r="M194" s="251"/>
      <c r="N194" s="251">
        <f>ROUND(L194*K194,2)</f>
        <v>0</v>
      </c>
      <c r="O194" s="251"/>
      <c r="P194" s="251"/>
      <c r="Q194" s="251"/>
      <c r="R194" s="144"/>
      <c r="T194" s="145" t="s">
        <v>5</v>
      </c>
      <c r="U194" s="43" t="s">
        <v>40</v>
      </c>
      <c r="V194" s="146">
        <v>2.4</v>
      </c>
      <c r="W194" s="146">
        <f>V194*K194</f>
        <v>14.399999999999999</v>
      </c>
      <c r="X194" s="146">
        <v>6.0999999999999997E-4</v>
      </c>
      <c r="Y194" s="146">
        <f>X194*K194</f>
        <v>3.6600000000000001E-3</v>
      </c>
      <c r="Z194" s="146">
        <v>0</v>
      </c>
      <c r="AA194" s="147">
        <f>Z194*K194</f>
        <v>0</v>
      </c>
      <c r="AR194" s="20" t="s">
        <v>148</v>
      </c>
      <c r="AT194" s="20" t="s">
        <v>131</v>
      </c>
      <c r="AU194" s="20" t="s">
        <v>96</v>
      </c>
      <c r="AY194" s="20" t="s">
        <v>130</v>
      </c>
      <c r="BE194" s="148">
        <f>IF(U194="základní",N194,0)</f>
        <v>0</v>
      </c>
      <c r="BF194" s="148">
        <f>IF(U194="snížená",N194,0)</f>
        <v>0</v>
      </c>
      <c r="BG194" s="148">
        <f>IF(U194="zákl. přenesená",N194,0)</f>
        <v>0</v>
      </c>
      <c r="BH194" s="148">
        <f>IF(U194="sníž. přenesená",N194,0)</f>
        <v>0</v>
      </c>
      <c r="BI194" s="148">
        <f>IF(U194="nulová",N194,0)</f>
        <v>0</v>
      </c>
      <c r="BJ194" s="20" t="s">
        <v>19</v>
      </c>
      <c r="BK194" s="148">
        <f>ROUND(L194*K194,2)</f>
        <v>0</v>
      </c>
      <c r="BL194" s="20" t="s">
        <v>148</v>
      </c>
      <c r="BM194" s="20" t="s">
        <v>307</v>
      </c>
    </row>
    <row r="195" spans="2:65" s="1" customFormat="1" ht="31.5" customHeight="1">
      <c r="B195" s="139"/>
      <c r="C195" s="176" t="s">
        <v>308</v>
      </c>
      <c r="D195" s="176" t="s">
        <v>215</v>
      </c>
      <c r="E195" s="177" t="s">
        <v>309</v>
      </c>
      <c r="F195" s="273" t="s">
        <v>310</v>
      </c>
      <c r="G195" s="273"/>
      <c r="H195" s="273"/>
      <c r="I195" s="273"/>
      <c r="J195" s="178" t="s">
        <v>270</v>
      </c>
      <c r="K195" s="179">
        <v>5.0999999999999997E-2</v>
      </c>
      <c r="L195" s="274"/>
      <c r="M195" s="274"/>
      <c r="N195" s="274">
        <f>ROUND(L195*K195,2)</f>
        <v>0</v>
      </c>
      <c r="O195" s="251"/>
      <c r="P195" s="251"/>
      <c r="Q195" s="251"/>
      <c r="R195" s="144"/>
      <c r="T195" s="145" t="s">
        <v>5</v>
      </c>
      <c r="U195" s="43" t="s">
        <v>40</v>
      </c>
      <c r="V195" s="146">
        <v>0</v>
      </c>
      <c r="W195" s="146">
        <f>V195*K195</f>
        <v>0</v>
      </c>
      <c r="X195" s="146">
        <v>1</v>
      </c>
      <c r="Y195" s="146">
        <f>X195*K195</f>
        <v>5.0999999999999997E-2</v>
      </c>
      <c r="Z195" s="146">
        <v>0</v>
      </c>
      <c r="AA195" s="147">
        <f>Z195*K195</f>
        <v>0</v>
      </c>
      <c r="AR195" s="20" t="s">
        <v>163</v>
      </c>
      <c r="AT195" s="20" t="s">
        <v>215</v>
      </c>
      <c r="AU195" s="20" t="s">
        <v>96</v>
      </c>
      <c r="AY195" s="20" t="s">
        <v>130</v>
      </c>
      <c r="BE195" s="148">
        <f>IF(U195="základní",N195,0)</f>
        <v>0</v>
      </c>
      <c r="BF195" s="148">
        <f>IF(U195="snížená",N195,0)</f>
        <v>0</v>
      </c>
      <c r="BG195" s="148">
        <f>IF(U195="zákl. přenesená",N195,0)</f>
        <v>0</v>
      </c>
      <c r="BH195" s="148">
        <f>IF(U195="sníž. přenesená",N195,0)</f>
        <v>0</v>
      </c>
      <c r="BI195" s="148">
        <f>IF(U195="nulová",N195,0)</f>
        <v>0</v>
      </c>
      <c r="BJ195" s="20" t="s">
        <v>19</v>
      </c>
      <c r="BK195" s="148">
        <f>ROUND(L195*K195,2)</f>
        <v>0</v>
      </c>
      <c r="BL195" s="20" t="s">
        <v>148</v>
      </c>
      <c r="BM195" s="20" t="s">
        <v>311</v>
      </c>
    </row>
    <row r="196" spans="2:65" s="11" customFormat="1" ht="22.5" customHeight="1">
      <c r="B196" s="157"/>
      <c r="C196" s="158"/>
      <c r="D196" s="158"/>
      <c r="E196" s="159" t="s">
        <v>5</v>
      </c>
      <c r="F196" s="256"/>
      <c r="G196" s="257"/>
      <c r="H196" s="257"/>
      <c r="I196" s="257"/>
      <c r="J196" s="158"/>
      <c r="K196" s="160"/>
      <c r="L196" s="158"/>
      <c r="M196" s="158"/>
      <c r="N196" s="158"/>
      <c r="O196" s="158"/>
      <c r="P196" s="158"/>
      <c r="Q196" s="158"/>
      <c r="R196" s="161"/>
      <c r="T196" s="162"/>
      <c r="U196" s="158"/>
      <c r="V196" s="158"/>
      <c r="W196" s="158"/>
      <c r="X196" s="158"/>
      <c r="Y196" s="158"/>
      <c r="Z196" s="158"/>
      <c r="AA196" s="163"/>
      <c r="AT196" s="164" t="s">
        <v>138</v>
      </c>
      <c r="AU196" s="164" t="s">
        <v>96</v>
      </c>
      <c r="AV196" s="11" t="s">
        <v>96</v>
      </c>
      <c r="AW196" s="11" t="s">
        <v>33</v>
      </c>
      <c r="AX196" s="11" t="s">
        <v>19</v>
      </c>
      <c r="AY196" s="164" t="s">
        <v>130</v>
      </c>
    </row>
    <row r="197" spans="2:65" s="9" customFormat="1" ht="29.85" customHeight="1">
      <c r="B197" s="128"/>
      <c r="C197" s="129"/>
      <c r="D197" s="138" t="s">
        <v>177</v>
      </c>
      <c r="E197" s="138"/>
      <c r="F197" s="138"/>
      <c r="G197" s="138"/>
      <c r="H197" s="138"/>
      <c r="I197" s="138"/>
      <c r="J197" s="138"/>
      <c r="K197" s="138"/>
      <c r="L197" s="138"/>
      <c r="M197" s="138"/>
      <c r="N197" s="264">
        <f>N198+N200</f>
        <v>0</v>
      </c>
      <c r="O197" s="265"/>
      <c r="P197" s="265"/>
      <c r="Q197" s="265"/>
      <c r="R197" s="131"/>
      <c r="T197" s="132"/>
      <c r="U197" s="129"/>
      <c r="V197" s="129"/>
      <c r="W197" s="133">
        <f>SUM(W198:W200)</f>
        <v>41.931449999999998</v>
      </c>
      <c r="X197" s="129"/>
      <c r="Y197" s="133">
        <f>SUM(Y198:Y200)</f>
        <v>2.1231675000000001</v>
      </c>
      <c r="Z197" s="129"/>
      <c r="AA197" s="134">
        <f>SUM(AA198:AA200)</f>
        <v>0</v>
      </c>
      <c r="AR197" s="135" t="s">
        <v>19</v>
      </c>
      <c r="AT197" s="136" t="s">
        <v>74</v>
      </c>
      <c r="AU197" s="136" t="s">
        <v>19</v>
      </c>
      <c r="AY197" s="135" t="s">
        <v>130</v>
      </c>
      <c r="BK197" s="137">
        <f>SUM(BK198:BK200)</f>
        <v>0</v>
      </c>
    </row>
    <row r="198" spans="2:65" s="1" customFormat="1" ht="22.5" customHeight="1">
      <c r="B198" s="139"/>
      <c r="C198" s="140" t="s">
        <v>312</v>
      </c>
      <c r="D198" s="140" t="s">
        <v>131</v>
      </c>
      <c r="E198" s="141" t="s">
        <v>313</v>
      </c>
      <c r="F198" s="250" t="s">
        <v>314</v>
      </c>
      <c r="G198" s="250"/>
      <c r="H198" s="250"/>
      <c r="I198" s="250"/>
      <c r="J198" s="142" t="s">
        <v>210</v>
      </c>
      <c r="K198" s="143">
        <v>88.65</v>
      </c>
      <c r="L198" s="251"/>
      <c r="M198" s="251"/>
      <c r="N198" s="251">
        <f>ROUND(L198*K198,2)</f>
        <v>0</v>
      </c>
      <c r="O198" s="251"/>
      <c r="P198" s="251"/>
      <c r="Q198" s="251"/>
      <c r="R198" s="144"/>
      <c r="T198" s="145" t="s">
        <v>5</v>
      </c>
      <c r="U198" s="43" t="s">
        <v>40</v>
      </c>
      <c r="V198" s="146">
        <v>0.47299999999999998</v>
      </c>
      <c r="W198" s="146">
        <f>V198*K198</f>
        <v>41.931449999999998</v>
      </c>
      <c r="X198" s="146">
        <v>2.3949999999999999E-2</v>
      </c>
      <c r="Y198" s="146">
        <f>X198*K198</f>
        <v>2.1231675000000001</v>
      </c>
      <c r="Z198" s="146">
        <v>0</v>
      </c>
      <c r="AA198" s="147">
        <f>Z198*K198</f>
        <v>0</v>
      </c>
      <c r="AR198" s="20" t="s">
        <v>148</v>
      </c>
      <c r="AT198" s="20" t="s">
        <v>131</v>
      </c>
      <c r="AU198" s="20" t="s">
        <v>96</v>
      </c>
      <c r="AY198" s="20" t="s">
        <v>130</v>
      </c>
      <c r="BE198" s="148">
        <f>IF(U198="základní",N198,0)</f>
        <v>0</v>
      </c>
      <c r="BF198" s="148">
        <f>IF(U198="snížená",N198,0)</f>
        <v>0</v>
      </c>
      <c r="BG198" s="148">
        <f>IF(U198="zákl. přenesená",N198,0)</f>
        <v>0</v>
      </c>
      <c r="BH198" s="148">
        <f>IF(U198="sníž. přenesená",N198,0)</f>
        <v>0</v>
      </c>
      <c r="BI198" s="148">
        <f>IF(U198="nulová",N198,0)</f>
        <v>0</v>
      </c>
      <c r="BJ198" s="20" t="s">
        <v>19</v>
      </c>
      <c r="BK198" s="148">
        <f>ROUND(L198*K198,2)</f>
        <v>0</v>
      </c>
      <c r="BL198" s="20" t="s">
        <v>148</v>
      </c>
      <c r="BM198" s="20" t="s">
        <v>315</v>
      </c>
    </row>
    <row r="199" spans="2:65" s="10" customFormat="1" ht="22.5" customHeight="1">
      <c r="B199" s="149"/>
      <c r="C199" s="150"/>
      <c r="D199" s="150"/>
      <c r="E199" s="151" t="s">
        <v>5</v>
      </c>
      <c r="F199" s="276" t="s">
        <v>433</v>
      </c>
      <c r="G199" s="253"/>
      <c r="H199" s="253"/>
      <c r="I199" s="253"/>
      <c r="J199" s="150"/>
      <c r="K199" s="152" t="s">
        <v>5</v>
      </c>
      <c r="L199" s="150"/>
      <c r="M199" s="150"/>
      <c r="N199" s="150"/>
      <c r="O199" s="150"/>
      <c r="P199" s="150"/>
      <c r="Q199" s="150"/>
      <c r="R199" s="153"/>
      <c r="T199" s="154"/>
      <c r="U199" s="150"/>
      <c r="V199" s="150"/>
      <c r="W199" s="150"/>
      <c r="X199" s="150"/>
      <c r="Y199" s="150"/>
      <c r="Z199" s="150"/>
      <c r="AA199" s="155"/>
      <c r="AT199" s="156" t="s">
        <v>138</v>
      </c>
      <c r="AU199" s="156" t="s">
        <v>96</v>
      </c>
      <c r="AV199" s="10" t="s">
        <v>19</v>
      </c>
      <c r="AW199" s="10" t="s">
        <v>33</v>
      </c>
      <c r="AX199" s="10" t="s">
        <v>75</v>
      </c>
      <c r="AY199" s="156" t="s">
        <v>130</v>
      </c>
    </row>
    <row r="200" spans="2:65" s="11" customFormat="1" ht="22.5" customHeight="1">
      <c r="B200" s="157"/>
      <c r="C200" s="140">
        <v>33</v>
      </c>
      <c r="D200" s="140" t="s">
        <v>131</v>
      </c>
      <c r="E200" s="141" t="s">
        <v>313</v>
      </c>
      <c r="F200" s="250" t="s">
        <v>434</v>
      </c>
      <c r="G200" s="250"/>
      <c r="H200" s="250"/>
      <c r="I200" s="250"/>
      <c r="J200" s="142" t="s">
        <v>210</v>
      </c>
      <c r="K200" s="143">
        <v>46</v>
      </c>
      <c r="L200" s="251"/>
      <c r="M200" s="251"/>
      <c r="N200" s="251">
        <f>ROUND(L200*K200,2)</f>
        <v>0</v>
      </c>
      <c r="O200" s="251"/>
      <c r="P200" s="251"/>
      <c r="Q200" s="251"/>
      <c r="R200" s="161"/>
      <c r="T200" s="162"/>
      <c r="U200" s="158"/>
      <c r="V200" s="158"/>
      <c r="W200" s="158"/>
      <c r="X200" s="158"/>
      <c r="Y200" s="158"/>
      <c r="Z200" s="158"/>
      <c r="AA200" s="163"/>
      <c r="AT200" s="164" t="s">
        <v>138</v>
      </c>
      <c r="AU200" s="164" t="s">
        <v>96</v>
      </c>
      <c r="AV200" s="11" t="s">
        <v>96</v>
      </c>
      <c r="AW200" s="11" t="s">
        <v>33</v>
      </c>
      <c r="AX200" s="11" t="s">
        <v>19</v>
      </c>
      <c r="AY200" s="164" t="s">
        <v>130</v>
      </c>
    </row>
    <row r="201" spans="2:65" s="9" customFormat="1" ht="29.85" customHeight="1">
      <c r="B201" s="128"/>
      <c r="C201" s="129"/>
      <c r="D201" s="138" t="s">
        <v>440</v>
      </c>
      <c r="E201" s="138"/>
      <c r="F201" s="138"/>
      <c r="G201" s="138"/>
      <c r="H201" s="138"/>
      <c r="I201" s="138"/>
      <c r="J201" s="138"/>
      <c r="K201" s="138"/>
      <c r="L201" s="138"/>
      <c r="M201" s="138"/>
      <c r="N201" s="264">
        <f>BK201</f>
        <v>0</v>
      </c>
      <c r="O201" s="265"/>
      <c r="P201" s="265"/>
      <c r="Q201" s="265"/>
      <c r="R201" s="131"/>
      <c r="T201" s="132"/>
      <c r="U201" s="129"/>
      <c r="V201" s="129"/>
      <c r="W201" s="133">
        <f>SUM(W202:W206)</f>
        <v>18.450000000000003</v>
      </c>
      <c r="X201" s="129"/>
      <c r="Y201" s="133">
        <f>SUM(Y202:Y206)</f>
        <v>1.96865</v>
      </c>
      <c r="Z201" s="129"/>
      <c r="AA201" s="134">
        <f>SUM(AA202:AA206)</f>
        <v>0</v>
      </c>
      <c r="AR201" s="135" t="s">
        <v>19</v>
      </c>
      <c r="AT201" s="136" t="s">
        <v>74</v>
      </c>
      <c r="AU201" s="136" t="s">
        <v>19</v>
      </c>
      <c r="AY201" s="135" t="s">
        <v>130</v>
      </c>
      <c r="BK201" s="137">
        <f>SUM(BK202:BK206)</f>
        <v>0</v>
      </c>
    </row>
    <row r="202" spans="2:65" s="1" customFormat="1" ht="31.5" customHeight="1">
      <c r="B202" s="139"/>
      <c r="C202" s="140">
        <v>34</v>
      </c>
      <c r="D202" s="140" t="s">
        <v>131</v>
      </c>
      <c r="E202" s="141" t="s">
        <v>435</v>
      </c>
      <c r="F202" s="279" t="s">
        <v>436</v>
      </c>
      <c r="G202" s="280"/>
      <c r="H202" s="280"/>
      <c r="I202" s="281"/>
      <c r="J202" s="142" t="s">
        <v>437</v>
      </c>
      <c r="K202" s="143">
        <v>5</v>
      </c>
      <c r="L202" s="251"/>
      <c r="M202" s="251"/>
      <c r="N202" s="251">
        <f>ROUND(L202*K202,2)</f>
        <v>0</v>
      </c>
      <c r="O202" s="251"/>
      <c r="P202" s="251"/>
      <c r="Q202" s="251"/>
      <c r="R202" s="144"/>
      <c r="T202" s="145" t="s">
        <v>5</v>
      </c>
      <c r="U202" s="43" t="s">
        <v>40</v>
      </c>
      <c r="V202" s="146">
        <v>2.2130000000000001</v>
      </c>
      <c r="W202" s="146">
        <f>V202*K202</f>
        <v>11.065000000000001</v>
      </c>
      <c r="X202" s="146">
        <v>3.8629999999999998E-2</v>
      </c>
      <c r="Y202" s="146">
        <f>X202*K202</f>
        <v>0.19314999999999999</v>
      </c>
      <c r="Z202" s="146">
        <v>0</v>
      </c>
      <c r="AA202" s="147">
        <f>Z202*K202</f>
        <v>0</v>
      </c>
      <c r="AR202" s="20" t="s">
        <v>148</v>
      </c>
      <c r="AT202" s="20" t="s">
        <v>131</v>
      </c>
      <c r="AU202" s="20" t="s">
        <v>96</v>
      </c>
      <c r="AY202" s="20" t="s">
        <v>130</v>
      </c>
      <c r="BE202" s="148">
        <f>IF(U202="základní",N202,0)</f>
        <v>0</v>
      </c>
      <c r="BF202" s="148">
        <f>IF(U202="snížená",N202,0)</f>
        <v>0</v>
      </c>
      <c r="BG202" s="148">
        <f>IF(U202="zákl. přenesená",N202,0)</f>
        <v>0</v>
      </c>
      <c r="BH202" s="148">
        <f>IF(U202="sníž. přenesená",N202,0)</f>
        <v>0</v>
      </c>
      <c r="BI202" s="148">
        <f>IF(U202="nulová",N202,0)</f>
        <v>0</v>
      </c>
      <c r="BJ202" s="20" t="s">
        <v>19</v>
      </c>
      <c r="BK202" s="148">
        <f>ROUND(L202*K202,2)</f>
        <v>0</v>
      </c>
      <c r="BL202" s="20" t="s">
        <v>148</v>
      </c>
      <c r="BM202" s="20" t="s">
        <v>316</v>
      </c>
    </row>
    <row r="203" spans="2:65" s="11" customFormat="1" ht="22.5" customHeight="1">
      <c r="B203" s="157"/>
      <c r="C203" s="158"/>
      <c r="D203" s="158"/>
      <c r="E203" s="159" t="s">
        <v>5</v>
      </c>
      <c r="F203" s="256" t="s">
        <v>438</v>
      </c>
      <c r="G203" s="257"/>
      <c r="H203" s="257"/>
      <c r="I203" s="257"/>
      <c r="J203" s="158"/>
      <c r="K203" s="160">
        <v>5</v>
      </c>
      <c r="L203" s="158"/>
      <c r="M203" s="158"/>
      <c r="N203" s="158"/>
      <c r="O203" s="158"/>
      <c r="P203" s="158"/>
      <c r="Q203" s="158"/>
      <c r="R203" s="161"/>
      <c r="T203" s="162"/>
      <c r="U203" s="158"/>
      <c r="V203" s="158"/>
      <c r="W203" s="158"/>
      <c r="X203" s="158"/>
      <c r="Y203" s="158"/>
      <c r="Z203" s="158"/>
      <c r="AA203" s="163"/>
      <c r="AT203" s="164" t="s">
        <v>138</v>
      </c>
      <c r="AU203" s="164" t="s">
        <v>96</v>
      </c>
      <c r="AV203" s="11" t="s">
        <v>96</v>
      </c>
      <c r="AW203" s="11" t="s">
        <v>33</v>
      </c>
      <c r="AX203" s="11" t="s">
        <v>19</v>
      </c>
      <c r="AY203" s="164" t="s">
        <v>130</v>
      </c>
    </row>
    <row r="204" spans="2:65" s="1" customFormat="1" ht="31.5" customHeight="1">
      <c r="B204" s="139"/>
      <c r="C204" s="140">
        <v>35</v>
      </c>
      <c r="D204" s="140" t="s">
        <v>131</v>
      </c>
      <c r="E204" s="141" t="s">
        <v>439</v>
      </c>
      <c r="F204" s="250" t="s">
        <v>441</v>
      </c>
      <c r="G204" s="250"/>
      <c r="H204" s="250"/>
      <c r="I204" s="250"/>
      <c r="J204" s="142" t="s">
        <v>437</v>
      </c>
      <c r="K204" s="143">
        <v>5</v>
      </c>
      <c r="L204" s="251"/>
      <c r="M204" s="251"/>
      <c r="N204" s="251">
        <f>ROUND(L204*K204,2)</f>
        <v>0</v>
      </c>
      <c r="O204" s="251"/>
      <c r="P204" s="251"/>
      <c r="Q204" s="251"/>
      <c r="R204" s="144"/>
      <c r="T204" s="145" t="s">
        <v>5</v>
      </c>
      <c r="U204" s="43" t="s">
        <v>40</v>
      </c>
      <c r="V204" s="146">
        <v>1.4770000000000001</v>
      </c>
      <c r="W204" s="146">
        <f>V204*K204</f>
        <v>7.3850000000000007</v>
      </c>
      <c r="X204" s="146">
        <v>0.35510000000000003</v>
      </c>
      <c r="Y204" s="146">
        <f>X204*K204</f>
        <v>1.7755000000000001</v>
      </c>
      <c r="Z204" s="146">
        <v>0</v>
      </c>
      <c r="AA204" s="147">
        <f>Z204*K204</f>
        <v>0</v>
      </c>
      <c r="AR204" s="20" t="s">
        <v>148</v>
      </c>
      <c r="AT204" s="20" t="s">
        <v>131</v>
      </c>
      <c r="AU204" s="20" t="s">
        <v>96</v>
      </c>
      <c r="AY204" s="20" t="s">
        <v>130</v>
      </c>
      <c r="BE204" s="148">
        <f>IF(U204="základní",N204,0)</f>
        <v>0</v>
      </c>
      <c r="BF204" s="148">
        <f>IF(U204="snížená",N204,0)</f>
        <v>0</v>
      </c>
      <c r="BG204" s="148">
        <f>IF(U204="zákl. přenesená",N204,0)</f>
        <v>0</v>
      </c>
      <c r="BH204" s="148">
        <f>IF(U204="sníž. přenesená",N204,0)</f>
        <v>0</v>
      </c>
      <c r="BI204" s="148">
        <f>IF(U204="nulová",N204,0)</f>
        <v>0</v>
      </c>
      <c r="BJ204" s="20" t="s">
        <v>19</v>
      </c>
      <c r="BK204" s="148">
        <f>ROUND(L204*K204,2)</f>
        <v>0</v>
      </c>
      <c r="BL204" s="20" t="s">
        <v>148</v>
      </c>
      <c r="BM204" s="20" t="s">
        <v>317</v>
      </c>
    </row>
    <row r="205" spans="2:65" s="10" customFormat="1" ht="22.5" customHeight="1">
      <c r="B205" s="149"/>
      <c r="C205" s="150"/>
      <c r="D205" s="150"/>
      <c r="E205" s="151" t="s">
        <v>5</v>
      </c>
      <c r="F205" s="276" t="s">
        <v>442</v>
      </c>
      <c r="G205" s="253"/>
      <c r="H205" s="253"/>
      <c r="I205" s="253"/>
      <c r="J205" s="150"/>
      <c r="K205" s="152" t="s">
        <v>5</v>
      </c>
      <c r="L205" s="150"/>
      <c r="M205" s="150"/>
      <c r="N205" s="150"/>
      <c r="O205" s="150"/>
      <c r="P205" s="150"/>
      <c r="Q205" s="150"/>
      <c r="R205" s="153"/>
      <c r="T205" s="154"/>
      <c r="U205" s="150"/>
      <c r="V205" s="150"/>
      <c r="W205" s="150"/>
      <c r="X205" s="150"/>
      <c r="Y205" s="150"/>
      <c r="Z205" s="150"/>
      <c r="AA205" s="155"/>
      <c r="AT205" s="156" t="s">
        <v>138</v>
      </c>
      <c r="AU205" s="156" t="s">
        <v>96</v>
      </c>
      <c r="AV205" s="10" t="s">
        <v>19</v>
      </c>
      <c r="AW205" s="10" t="s">
        <v>33</v>
      </c>
      <c r="AX205" s="10" t="s">
        <v>75</v>
      </c>
      <c r="AY205" s="156" t="s">
        <v>130</v>
      </c>
    </row>
    <row r="206" spans="2:65" s="11" customFormat="1" ht="22.5" customHeight="1">
      <c r="B206" s="157"/>
      <c r="C206" s="158"/>
      <c r="D206" s="158"/>
      <c r="E206" s="159" t="s">
        <v>5</v>
      </c>
      <c r="F206" s="254"/>
      <c r="G206" s="255"/>
      <c r="H206" s="255"/>
      <c r="I206" s="255"/>
      <c r="J206" s="158"/>
      <c r="K206" s="160"/>
      <c r="L206" s="158"/>
      <c r="M206" s="158"/>
      <c r="N206" s="158"/>
      <c r="O206" s="158"/>
      <c r="P206" s="158"/>
      <c r="Q206" s="158"/>
      <c r="R206" s="161"/>
      <c r="T206" s="162"/>
      <c r="U206" s="158"/>
      <c r="V206" s="158"/>
      <c r="W206" s="158"/>
      <c r="X206" s="158"/>
      <c r="Y206" s="158"/>
      <c r="Z206" s="158"/>
      <c r="AA206" s="163"/>
      <c r="AT206" s="164" t="s">
        <v>138</v>
      </c>
      <c r="AU206" s="164" t="s">
        <v>96</v>
      </c>
      <c r="AV206" s="11" t="s">
        <v>96</v>
      </c>
      <c r="AW206" s="11" t="s">
        <v>33</v>
      </c>
      <c r="AX206" s="11" t="s">
        <v>19</v>
      </c>
      <c r="AY206" s="164" t="s">
        <v>130</v>
      </c>
    </row>
    <row r="207" spans="2:65" s="9" customFormat="1" ht="29.85" customHeight="1">
      <c r="B207" s="128"/>
      <c r="C207" s="129"/>
      <c r="D207" s="138" t="s">
        <v>179</v>
      </c>
      <c r="E207" s="138"/>
      <c r="F207" s="138"/>
      <c r="G207" s="138"/>
      <c r="H207" s="138"/>
      <c r="I207" s="138"/>
      <c r="J207" s="138"/>
      <c r="K207" s="138"/>
      <c r="L207" s="138"/>
      <c r="M207" s="138"/>
      <c r="N207" s="264">
        <f>BK207</f>
        <v>0</v>
      </c>
      <c r="O207" s="265"/>
      <c r="P207" s="265"/>
      <c r="Q207" s="265"/>
      <c r="R207" s="131"/>
      <c r="T207" s="132"/>
      <c r="U207" s="129"/>
      <c r="V207" s="129"/>
      <c r="W207" s="133">
        <f>SUM(W208:W217)</f>
        <v>297.21327200000007</v>
      </c>
      <c r="X207" s="129"/>
      <c r="Y207" s="133">
        <f>SUM(Y208:Y217)</f>
        <v>13.874303079999999</v>
      </c>
      <c r="Z207" s="129"/>
      <c r="AA207" s="134">
        <f>SUM(AA208:AA217)</f>
        <v>0</v>
      </c>
      <c r="AR207" s="135" t="s">
        <v>19</v>
      </c>
      <c r="AT207" s="136" t="s">
        <v>74</v>
      </c>
      <c r="AU207" s="136" t="s">
        <v>19</v>
      </c>
      <c r="AY207" s="135" t="s">
        <v>130</v>
      </c>
      <c r="BK207" s="137">
        <f>SUM(BK208:BK217)</f>
        <v>0</v>
      </c>
    </row>
    <row r="208" spans="2:65" s="1" customFormat="1" ht="31.5" customHeight="1">
      <c r="B208" s="139"/>
      <c r="C208" s="140">
        <v>36</v>
      </c>
      <c r="D208" s="140" t="s">
        <v>131</v>
      </c>
      <c r="E208" s="141" t="s">
        <v>318</v>
      </c>
      <c r="F208" s="250" t="s">
        <v>319</v>
      </c>
      <c r="G208" s="250"/>
      <c r="H208" s="250"/>
      <c r="I208" s="250"/>
      <c r="J208" s="142" t="s">
        <v>210</v>
      </c>
      <c r="K208" s="143">
        <v>82.8</v>
      </c>
      <c r="L208" s="251"/>
      <c r="M208" s="251"/>
      <c r="N208" s="251">
        <f>ROUND(L208*K208,2)</f>
        <v>0</v>
      </c>
      <c r="O208" s="251"/>
      <c r="P208" s="251"/>
      <c r="Q208" s="251"/>
      <c r="R208" s="144"/>
      <c r="T208" s="145" t="s">
        <v>5</v>
      </c>
      <c r="U208" s="43" t="s">
        <v>40</v>
      </c>
      <c r="V208" s="146">
        <v>1.153</v>
      </c>
      <c r="W208" s="146">
        <f>V208*K208</f>
        <v>95.468400000000003</v>
      </c>
      <c r="X208" s="146">
        <v>4.1529999999999997E-2</v>
      </c>
      <c r="Y208" s="146">
        <f>X208*K208</f>
        <v>3.4386839999999999</v>
      </c>
      <c r="Z208" s="146">
        <v>0</v>
      </c>
      <c r="AA208" s="147">
        <f>Z208*K208</f>
        <v>0</v>
      </c>
      <c r="AR208" s="20" t="s">
        <v>148</v>
      </c>
      <c r="AT208" s="20" t="s">
        <v>131</v>
      </c>
      <c r="AU208" s="20" t="s">
        <v>96</v>
      </c>
      <c r="AY208" s="20" t="s">
        <v>130</v>
      </c>
      <c r="BE208" s="148">
        <f>IF(U208="základní",N208,0)</f>
        <v>0</v>
      </c>
      <c r="BF208" s="148">
        <f>IF(U208="snížená",N208,0)</f>
        <v>0</v>
      </c>
      <c r="BG208" s="148">
        <f>IF(U208="zákl. přenesená",N208,0)</f>
        <v>0</v>
      </c>
      <c r="BH208" s="148">
        <f>IF(U208="sníž. přenesená",N208,0)</f>
        <v>0</v>
      </c>
      <c r="BI208" s="148">
        <f>IF(U208="nulová",N208,0)</f>
        <v>0</v>
      </c>
      <c r="BJ208" s="20" t="s">
        <v>19</v>
      </c>
      <c r="BK208" s="148">
        <f>ROUND(L208*K208,2)</f>
        <v>0</v>
      </c>
      <c r="BL208" s="20" t="s">
        <v>148</v>
      </c>
      <c r="BM208" s="20" t="s">
        <v>320</v>
      </c>
    </row>
    <row r="209" spans="2:65" s="11" customFormat="1" ht="22.5" customHeight="1">
      <c r="B209" s="157"/>
      <c r="C209" s="158"/>
      <c r="D209" s="158"/>
      <c r="E209" s="159" t="s">
        <v>5</v>
      </c>
      <c r="F209" s="256" t="s">
        <v>444</v>
      </c>
      <c r="G209" s="257"/>
      <c r="H209" s="257"/>
      <c r="I209" s="257"/>
      <c r="J209" s="158"/>
      <c r="K209" s="160">
        <v>82.8</v>
      </c>
      <c r="L209" s="158"/>
      <c r="M209" s="158"/>
      <c r="N209" s="158"/>
      <c r="O209" s="158"/>
      <c r="P209" s="158"/>
      <c r="Q209" s="158"/>
      <c r="R209" s="161"/>
      <c r="T209" s="162"/>
      <c r="U209" s="158"/>
      <c r="V209" s="158"/>
      <c r="W209" s="158"/>
      <c r="X209" s="158"/>
      <c r="Y209" s="158"/>
      <c r="Z209" s="158"/>
      <c r="AA209" s="163"/>
      <c r="AT209" s="164" t="s">
        <v>138</v>
      </c>
      <c r="AU209" s="164" t="s">
        <v>96</v>
      </c>
      <c r="AV209" s="11" t="s">
        <v>96</v>
      </c>
      <c r="AW209" s="11" t="s">
        <v>33</v>
      </c>
      <c r="AX209" s="11" t="s">
        <v>19</v>
      </c>
      <c r="AY209" s="164" t="s">
        <v>130</v>
      </c>
    </row>
    <row r="210" spans="2:65" s="1" customFormat="1" ht="31.5" customHeight="1">
      <c r="B210" s="139"/>
      <c r="C210" s="140">
        <v>37</v>
      </c>
      <c r="D210" s="140" t="s">
        <v>131</v>
      </c>
      <c r="E210" s="141" t="s">
        <v>321</v>
      </c>
      <c r="F210" s="250" t="s">
        <v>322</v>
      </c>
      <c r="G210" s="250"/>
      <c r="H210" s="250"/>
      <c r="I210" s="250"/>
      <c r="J210" s="142" t="s">
        <v>210</v>
      </c>
      <c r="K210" s="143">
        <v>212.6</v>
      </c>
      <c r="L210" s="251"/>
      <c r="M210" s="251"/>
      <c r="N210" s="251">
        <f>ROUND(L210*K210,2)</f>
        <v>0</v>
      </c>
      <c r="O210" s="251"/>
      <c r="P210" s="251"/>
      <c r="Q210" s="251"/>
      <c r="R210" s="144"/>
      <c r="T210" s="145" t="s">
        <v>5</v>
      </c>
      <c r="U210" s="43" t="s">
        <v>40</v>
      </c>
      <c r="V210" s="146">
        <v>0.46600000000000003</v>
      </c>
      <c r="W210" s="146">
        <f>V210*K210</f>
        <v>99.071600000000004</v>
      </c>
      <c r="X210" s="146">
        <v>2.8400000000000002E-2</v>
      </c>
      <c r="Y210" s="146">
        <f>X210*K210</f>
        <v>6.0378400000000001</v>
      </c>
      <c r="Z210" s="146">
        <v>0</v>
      </c>
      <c r="AA210" s="147">
        <f>Z210*K210</f>
        <v>0</v>
      </c>
      <c r="AR210" s="20" t="s">
        <v>148</v>
      </c>
      <c r="AT210" s="20" t="s">
        <v>131</v>
      </c>
      <c r="AU210" s="20" t="s">
        <v>96</v>
      </c>
      <c r="AY210" s="20" t="s">
        <v>130</v>
      </c>
      <c r="BE210" s="148">
        <f>IF(U210="základní",N210,0)</f>
        <v>0</v>
      </c>
      <c r="BF210" s="148">
        <f>IF(U210="snížená",N210,0)</f>
        <v>0</v>
      </c>
      <c r="BG210" s="148">
        <f>IF(U210="zákl. přenesená",N210,0)</f>
        <v>0</v>
      </c>
      <c r="BH210" s="148">
        <f>IF(U210="sníž. přenesená",N210,0)</f>
        <v>0</v>
      </c>
      <c r="BI210" s="148">
        <f>IF(U210="nulová",N210,0)</f>
        <v>0</v>
      </c>
      <c r="BJ210" s="20" t="s">
        <v>19</v>
      </c>
      <c r="BK210" s="148">
        <f>ROUND(L210*K210,2)</f>
        <v>0</v>
      </c>
      <c r="BL210" s="20" t="s">
        <v>148</v>
      </c>
      <c r="BM210" s="20" t="s">
        <v>323</v>
      </c>
    </row>
    <row r="211" spans="2:65" s="10" customFormat="1" ht="22.5" customHeight="1">
      <c r="B211" s="149"/>
      <c r="C211" s="150"/>
      <c r="D211" s="150"/>
      <c r="E211" s="151" t="s">
        <v>5</v>
      </c>
      <c r="F211" s="276" t="s">
        <v>445</v>
      </c>
      <c r="G211" s="253"/>
      <c r="H211" s="253"/>
      <c r="I211" s="253"/>
      <c r="J211" s="150"/>
      <c r="K211" s="152" t="s">
        <v>5</v>
      </c>
      <c r="L211" s="150"/>
      <c r="M211" s="150"/>
      <c r="N211" s="150"/>
      <c r="O211" s="150"/>
      <c r="P211" s="150"/>
      <c r="Q211" s="150"/>
      <c r="R211" s="153"/>
      <c r="T211" s="154"/>
      <c r="U211" s="150"/>
      <c r="V211" s="150"/>
      <c r="W211" s="150"/>
      <c r="X211" s="150"/>
      <c r="Y211" s="150"/>
      <c r="Z211" s="150"/>
      <c r="AA211" s="155"/>
      <c r="AT211" s="156" t="s">
        <v>138</v>
      </c>
      <c r="AU211" s="156" t="s">
        <v>96</v>
      </c>
      <c r="AV211" s="10" t="s">
        <v>19</v>
      </c>
      <c r="AW211" s="10" t="s">
        <v>33</v>
      </c>
      <c r="AX211" s="10" t="s">
        <v>75</v>
      </c>
      <c r="AY211" s="156" t="s">
        <v>130</v>
      </c>
    </row>
    <row r="212" spans="2:65" s="11" customFormat="1" ht="22.5" customHeight="1">
      <c r="B212" s="157"/>
      <c r="C212" s="158"/>
      <c r="D212" s="158"/>
      <c r="E212" s="159" t="s">
        <v>5</v>
      </c>
      <c r="F212" s="254"/>
      <c r="G212" s="255"/>
      <c r="H212" s="255"/>
      <c r="I212" s="255"/>
      <c r="J212" s="158"/>
      <c r="K212" s="160"/>
      <c r="L212" s="158"/>
      <c r="M212" s="158"/>
      <c r="N212" s="158"/>
      <c r="O212" s="158"/>
      <c r="P212" s="158"/>
      <c r="Q212" s="158"/>
      <c r="R212" s="161"/>
      <c r="T212" s="162"/>
      <c r="U212" s="158"/>
      <c r="V212" s="158"/>
      <c r="W212" s="158"/>
      <c r="X212" s="158"/>
      <c r="Y212" s="158"/>
      <c r="Z212" s="158"/>
      <c r="AA212" s="163"/>
      <c r="AT212" s="164" t="s">
        <v>138</v>
      </c>
      <c r="AU212" s="164" t="s">
        <v>96</v>
      </c>
      <c r="AV212" s="11" t="s">
        <v>96</v>
      </c>
      <c r="AW212" s="11" t="s">
        <v>33</v>
      </c>
      <c r="AX212" s="11" t="s">
        <v>19</v>
      </c>
      <c r="AY212" s="164" t="s">
        <v>130</v>
      </c>
    </row>
    <row r="213" spans="2:65" s="1" customFormat="1" ht="31.5" customHeight="1">
      <c r="B213" s="139"/>
      <c r="C213" s="140">
        <v>38</v>
      </c>
      <c r="D213" s="140" t="s">
        <v>131</v>
      </c>
      <c r="E213" s="141" t="s">
        <v>324</v>
      </c>
      <c r="F213" s="250" t="s">
        <v>325</v>
      </c>
      <c r="G213" s="250"/>
      <c r="H213" s="250"/>
      <c r="I213" s="250"/>
      <c r="J213" s="142" t="s">
        <v>210</v>
      </c>
      <c r="K213" s="143">
        <v>88.8</v>
      </c>
      <c r="L213" s="251"/>
      <c r="M213" s="251"/>
      <c r="N213" s="251">
        <f>ROUND(L213*K213,2)</f>
        <v>0</v>
      </c>
      <c r="O213" s="251"/>
      <c r="P213" s="251"/>
      <c r="Q213" s="251"/>
      <c r="R213" s="144"/>
      <c r="T213" s="145" t="s">
        <v>5</v>
      </c>
      <c r="U213" s="43" t="s">
        <v>40</v>
      </c>
      <c r="V213" s="146">
        <v>1.1240000000000001</v>
      </c>
      <c r="W213" s="146">
        <f>V213*K213</f>
        <v>99.811200000000014</v>
      </c>
      <c r="X213" s="146">
        <v>3.1530000000000002E-2</v>
      </c>
      <c r="Y213" s="146">
        <f>X213*K213</f>
        <v>2.7998639999999999</v>
      </c>
      <c r="Z213" s="146">
        <v>0</v>
      </c>
      <c r="AA213" s="147">
        <f>Z213*K213</f>
        <v>0</v>
      </c>
      <c r="AR213" s="20" t="s">
        <v>148</v>
      </c>
      <c r="AT213" s="20" t="s">
        <v>131</v>
      </c>
      <c r="AU213" s="20" t="s">
        <v>96</v>
      </c>
      <c r="AY213" s="20" t="s">
        <v>130</v>
      </c>
      <c r="BE213" s="148">
        <f>IF(U213="základní",N213,0)</f>
        <v>0</v>
      </c>
      <c r="BF213" s="148">
        <f>IF(U213="snížená",N213,0)</f>
        <v>0</v>
      </c>
      <c r="BG213" s="148">
        <f>IF(U213="zákl. přenesená",N213,0)</f>
        <v>0</v>
      </c>
      <c r="BH213" s="148">
        <f>IF(U213="sníž. přenesená",N213,0)</f>
        <v>0</v>
      </c>
      <c r="BI213" s="148">
        <f>IF(U213="nulová",N213,0)</f>
        <v>0</v>
      </c>
      <c r="BJ213" s="20" t="s">
        <v>19</v>
      </c>
      <c r="BK213" s="148">
        <f>ROUND(L213*K213,2)</f>
        <v>0</v>
      </c>
      <c r="BL213" s="20" t="s">
        <v>148</v>
      </c>
      <c r="BM213" s="20" t="s">
        <v>326</v>
      </c>
    </row>
    <row r="214" spans="2:65" s="10" customFormat="1" ht="22.5" customHeight="1">
      <c r="B214" s="149"/>
      <c r="C214" s="150"/>
      <c r="D214" s="150"/>
      <c r="E214" s="151" t="s">
        <v>5</v>
      </c>
      <c r="F214" s="276" t="s">
        <v>446</v>
      </c>
      <c r="G214" s="253"/>
      <c r="H214" s="253"/>
      <c r="I214" s="253"/>
      <c r="J214" s="150"/>
      <c r="K214" s="152" t="s">
        <v>5</v>
      </c>
      <c r="L214" s="150"/>
      <c r="M214" s="150"/>
      <c r="N214" s="150"/>
      <c r="O214" s="150"/>
      <c r="P214" s="150"/>
      <c r="Q214" s="150"/>
      <c r="R214" s="153"/>
      <c r="T214" s="154"/>
      <c r="U214" s="150"/>
      <c r="V214" s="150"/>
      <c r="W214" s="150"/>
      <c r="X214" s="150"/>
      <c r="Y214" s="150"/>
      <c r="Z214" s="150"/>
      <c r="AA214" s="155"/>
      <c r="AT214" s="156" t="s">
        <v>138</v>
      </c>
      <c r="AU214" s="156" t="s">
        <v>96</v>
      </c>
      <c r="AV214" s="10" t="s">
        <v>19</v>
      </c>
      <c r="AW214" s="10" t="s">
        <v>33</v>
      </c>
      <c r="AX214" s="10" t="s">
        <v>75</v>
      </c>
      <c r="AY214" s="156" t="s">
        <v>130</v>
      </c>
    </row>
    <row r="215" spans="2:65" s="11" customFormat="1" ht="22.5" customHeight="1">
      <c r="B215" s="157"/>
      <c r="C215" s="158"/>
      <c r="D215" s="158"/>
      <c r="E215" s="159" t="s">
        <v>5</v>
      </c>
      <c r="F215" s="254">
        <v>88</v>
      </c>
      <c r="G215" s="255"/>
      <c r="H215" s="255"/>
      <c r="I215" s="255"/>
      <c r="J215" s="158"/>
      <c r="K215" s="160">
        <v>88.8</v>
      </c>
      <c r="L215" s="158"/>
      <c r="M215" s="158"/>
      <c r="N215" s="158"/>
      <c r="O215" s="158"/>
      <c r="P215" s="158"/>
      <c r="Q215" s="158"/>
      <c r="R215" s="161"/>
      <c r="T215" s="162"/>
      <c r="U215" s="158"/>
      <c r="V215" s="158"/>
      <c r="W215" s="158"/>
      <c r="X215" s="158"/>
      <c r="Y215" s="158"/>
      <c r="Z215" s="158"/>
      <c r="AA215" s="163"/>
      <c r="AT215" s="164" t="s">
        <v>138</v>
      </c>
      <c r="AU215" s="164" t="s">
        <v>96</v>
      </c>
      <c r="AV215" s="11" t="s">
        <v>96</v>
      </c>
      <c r="AW215" s="11" t="s">
        <v>33</v>
      </c>
      <c r="AX215" s="11" t="s">
        <v>19</v>
      </c>
      <c r="AY215" s="164" t="s">
        <v>130</v>
      </c>
    </row>
    <row r="216" spans="2:65" s="1" customFormat="1" ht="31.5" customHeight="1">
      <c r="B216" s="139"/>
      <c r="C216" s="140">
        <v>39</v>
      </c>
      <c r="D216" s="140" t="s">
        <v>131</v>
      </c>
      <c r="E216" s="141" t="s">
        <v>327</v>
      </c>
      <c r="F216" s="250" t="s">
        <v>328</v>
      </c>
      <c r="G216" s="250"/>
      <c r="H216" s="250"/>
      <c r="I216" s="250"/>
      <c r="J216" s="142" t="s">
        <v>210</v>
      </c>
      <c r="K216" s="143">
        <v>5.6340000000000003</v>
      </c>
      <c r="L216" s="251"/>
      <c r="M216" s="251"/>
      <c r="N216" s="251">
        <f>ROUND(L216*K216,2)</f>
        <v>0</v>
      </c>
      <c r="O216" s="251"/>
      <c r="P216" s="251"/>
      <c r="Q216" s="251"/>
      <c r="R216" s="144"/>
      <c r="T216" s="145" t="s">
        <v>5</v>
      </c>
      <c r="U216" s="43" t="s">
        <v>40</v>
      </c>
      <c r="V216" s="146">
        <v>0.50800000000000001</v>
      </c>
      <c r="W216" s="146">
        <f>V216*K216</f>
        <v>2.8620720000000004</v>
      </c>
      <c r="X216" s="146">
        <v>0.28361999999999998</v>
      </c>
      <c r="Y216" s="146">
        <f>X216*K216</f>
        <v>1.5979150799999999</v>
      </c>
      <c r="Z216" s="146">
        <v>0</v>
      </c>
      <c r="AA216" s="147">
        <f>Z216*K216</f>
        <v>0</v>
      </c>
      <c r="AR216" s="20" t="s">
        <v>148</v>
      </c>
      <c r="AT216" s="20" t="s">
        <v>131</v>
      </c>
      <c r="AU216" s="20" t="s">
        <v>96</v>
      </c>
      <c r="AY216" s="20" t="s">
        <v>130</v>
      </c>
      <c r="BE216" s="148">
        <f>IF(U216="základní",N216,0)</f>
        <v>0</v>
      </c>
      <c r="BF216" s="148">
        <f>IF(U216="snížená",N216,0)</f>
        <v>0</v>
      </c>
      <c r="BG216" s="148">
        <f>IF(U216="zákl. přenesená",N216,0)</f>
        <v>0</v>
      </c>
      <c r="BH216" s="148">
        <f>IF(U216="sníž. přenesená",N216,0)</f>
        <v>0</v>
      </c>
      <c r="BI216" s="148">
        <f>IF(U216="nulová",N216,0)</f>
        <v>0</v>
      </c>
      <c r="BJ216" s="20" t="s">
        <v>19</v>
      </c>
      <c r="BK216" s="148">
        <f>ROUND(L216*K216,2)</f>
        <v>0</v>
      </c>
      <c r="BL216" s="20" t="s">
        <v>148</v>
      </c>
      <c r="BM216" s="20" t="s">
        <v>329</v>
      </c>
    </row>
    <row r="217" spans="2:65" s="11" customFormat="1" ht="22.5" customHeight="1">
      <c r="B217" s="157"/>
      <c r="C217" s="158"/>
      <c r="D217" s="158"/>
      <c r="E217" s="159" t="s">
        <v>5</v>
      </c>
      <c r="F217" s="269" t="s">
        <v>447</v>
      </c>
      <c r="G217" s="257"/>
      <c r="H217" s="257"/>
      <c r="I217" s="257"/>
      <c r="J217" s="158"/>
      <c r="K217" s="160">
        <v>5.6340000000000003</v>
      </c>
      <c r="L217" s="158"/>
      <c r="M217" s="158"/>
      <c r="N217" s="158"/>
      <c r="O217" s="158"/>
      <c r="P217" s="158"/>
      <c r="Q217" s="158"/>
      <c r="R217" s="161"/>
      <c r="T217" s="162"/>
      <c r="U217" s="158"/>
      <c r="V217" s="158"/>
      <c r="W217" s="158"/>
      <c r="X217" s="158"/>
      <c r="Y217" s="158"/>
      <c r="Z217" s="158"/>
      <c r="AA217" s="163"/>
      <c r="AT217" s="164" t="s">
        <v>138</v>
      </c>
      <c r="AU217" s="164" t="s">
        <v>96</v>
      </c>
      <c r="AV217" s="11" t="s">
        <v>96</v>
      </c>
      <c r="AW217" s="11" t="s">
        <v>33</v>
      </c>
      <c r="AX217" s="11" t="s">
        <v>19</v>
      </c>
      <c r="AY217" s="164" t="s">
        <v>130</v>
      </c>
    </row>
    <row r="218" spans="2:65" s="9" customFormat="1" ht="29.85" customHeight="1">
      <c r="B218" s="128"/>
      <c r="C218" s="129"/>
      <c r="D218" s="138" t="s">
        <v>180</v>
      </c>
      <c r="E218" s="138"/>
      <c r="F218" s="138"/>
      <c r="G218" s="138"/>
      <c r="H218" s="138"/>
      <c r="I218" s="138"/>
      <c r="J218" s="138"/>
      <c r="K218" s="138"/>
      <c r="L218" s="138"/>
      <c r="M218" s="138"/>
      <c r="N218" s="264">
        <f>BK218</f>
        <v>0</v>
      </c>
      <c r="O218" s="265"/>
      <c r="P218" s="265"/>
      <c r="Q218" s="265"/>
      <c r="R218" s="131"/>
      <c r="T218" s="132"/>
      <c r="U218" s="129"/>
      <c r="V218" s="129"/>
      <c r="W218" s="133">
        <f>SUM(W219:W264)</f>
        <v>1497.2533559999997</v>
      </c>
      <c r="X218" s="129"/>
      <c r="Y218" s="133">
        <f>SUM(Y219:Y264)</f>
        <v>9.1743363199999983</v>
      </c>
      <c r="Z218" s="129"/>
      <c r="AA218" s="134">
        <f>SUM(AA219:AA264)</f>
        <v>13.083915999999999</v>
      </c>
      <c r="AR218" s="135" t="s">
        <v>19</v>
      </c>
      <c r="AT218" s="136" t="s">
        <v>74</v>
      </c>
      <c r="AU218" s="136" t="s">
        <v>19</v>
      </c>
      <c r="AY218" s="135" t="s">
        <v>130</v>
      </c>
      <c r="BK218" s="137">
        <f>SUM(BK219:BK264)</f>
        <v>0</v>
      </c>
    </row>
    <row r="219" spans="2:65" s="1" customFormat="1" ht="44.25" customHeight="1">
      <c r="B219" s="139"/>
      <c r="C219" s="140">
        <v>40</v>
      </c>
      <c r="D219" s="140" t="s">
        <v>131</v>
      </c>
      <c r="E219" s="141" t="s">
        <v>330</v>
      </c>
      <c r="F219" s="250" t="s">
        <v>449</v>
      </c>
      <c r="G219" s="250"/>
      <c r="H219" s="250"/>
      <c r="I219" s="250"/>
      <c r="J219" s="142" t="s">
        <v>210</v>
      </c>
      <c r="K219" s="143">
        <v>156</v>
      </c>
      <c r="L219" s="251"/>
      <c r="M219" s="251"/>
      <c r="N219" s="251">
        <f>ROUND(L219*K219,2)</f>
        <v>0</v>
      </c>
      <c r="O219" s="251"/>
      <c r="P219" s="251"/>
      <c r="Q219" s="251"/>
      <c r="R219" s="144"/>
      <c r="T219" s="145" t="s">
        <v>5</v>
      </c>
      <c r="U219" s="43" t="s">
        <v>40</v>
      </c>
      <c r="V219" s="146">
        <v>0.14000000000000001</v>
      </c>
      <c r="W219" s="146">
        <f>V219*K219</f>
        <v>21.840000000000003</v>
      </c>
      <c r="X219" s="146">
        <v>0</v>
      </c>
      <c r="Y219" s="146">
        <f>X219*K219</f>
        <v>0</v>
      </c>
      <c r="Z219" s="146">
        <v>0</v>
      </c>
      <c r="AA219" s="147">
        <f>Z219*K219</f>
        <v>0</v>
      </c>
      <c r="AR219" s="20" t="s">
        <v>148</v>
      </c>
      <c r="AT219" s="20" t="s">
        <v>131</v>
      </c>
      <c r="AU219" s="20" t="s">
        <v>96</v>
      </c>
      <c r="AY219" s="20" t="s">
        <v>130</v>
      </c>
      <c r="BE219" s="148">
        <f>IF(U219="základní",N219,0)</f>
        <v>0</v>
      </c>
      <c r="BF219" s="148">
        <f>IF(U219="snížená",N219,0)</f>
        <v>0</v>
      </c>
      <c r="BG219" s="148">
        <f>IF(U219="zákl. přenesená",N219,0)</f>
        <v>0</v>
      </c>
      <c r="BH219" s="148">
        <f>IF(U219="sníž. přenesená",N219,0)</f>
        <v>0</v>
      </c>
      <c r="BI219" s="148">
        <f>IF(U219="nulová",N219,0)</f>
        <v>0</v>
      </c>
      <c r="BJ219" s="20" t="s">
        <v>19</v>
      </c>
      <c r="BK219" s="148">
        <f>ROUND(L219*K219,2)</f>
        <v>0</v>
      </c>
      <c r="BL219" s="20" t="s">
        <v>148</v>
      </c>
      <c r="BM219" s="20" t="s">
        <v>331</v>
      </c>
    </row>
    <row r="220" spans="2:65" s="11" customFormat="1" ht="22.5" customHeight="1">
      <c r="B220" s="157"/>
      <c r="C220" s="158"/>
      <c r="D220" s="158"/>
      <c r="E220" s="159" t="s">
        <v>5</v>
      </c>
      <c r="F220" s="256" t="s">
        <v>448</v>
      </c>
      <c r="G220" s="257"/>
      <c r="H220" s="257"/>
      <c r="I220" s="257"/>
      <c r="J220" s="158"/>
      <c r="K220" s="160">
        <v>156</v>
      </c>
      <c r="L220" s="158"/>
      <c r="M220" s="158"/>
      <c r="N220" s="158"/>
      <c r="O220" s="158"/>
      <c r="P220" s="158"/>
      <c r="Q220" s="158"/>
      <c r="R220" s="161"/>
      <c r="T220" s="162"/>
      <c r="U220" s="158"/>
      <c r="V220" s="158"/>
      <c r="W220" s="158"/>
      <c r="X220" s="158"/>
      <c r="Y220" s="158"/>
      <c r="Z220" s="158"/>
      <c r="AA220" s="163"/>
      <c r="AT220" s="164" t="s">
        <v>138</v>
      </c>
      <c r="AU220" s="164" t="s">
        <v>96</v>
      </c>
      <c r="AV220" s="11" t="s">
        <v>96</v>
      </c>
      <c r="AW220" s="11" t="s">
        <v>33</v>
      </c>
      <c r="AX220" s="11" t="s">
        <v>19</v>
      </c>
      <c r="AY220" s="164" t="s">
        <v>130</v>
      </c>
    </row>
    <row r="221" spans="2:65" s="1" customFormat="1" ht="44.25" customHeight="1">
      <c r="B221" s="139"/>
      <c r="C221" s="140">
        <v>41</v>
      </c>
      <c r="D221" s="140" t="s">
        <v>131</v>
      </c>
      <c r="E221" s="141" t="s">
        <v>332</v>
      </c>
      <c r="F221" s="250" t="s">
        <v>450</v>
      </c>
      <c r="G221" s="250"/>
      <c r="H221" s="250"/>
      <c r="I221" s="250"/>
      <c r="J221" s="142" t="s">
        <v>210</v>
      </c>
      <c r="K221" s="143">
        <v>4680</v>
      </c>
      <c r="L221" s="251"/>
      <c r="M221" s="251"/>
      <c r="N221" s="251">
        <f>ROUND(L221*K221,2)</f>
        <v>0</v>
      </c>
      <c r="O221" s="251"/>
      <c r="P221" s="251"/>
      <c r="Q221" s="251"/>
      <c r="R221" s="144"/>
      <c r="T221" s="145" t="s">
        <v>5</v>
      </c>
      <c r="U221" s="43" t="s">
        <v>40</v>
      </c>
      <c r="V221" s="146">
        <v>0</v>
      </c>
      <c r="W221" s="146">
        <f>V221*K221</f>
        <v>0</v>
      </c>
      <c r="X221" s="146">
        <v>0</v>
      </c>
      <c r="Y221" s="146">
        <f>X221*K221</f>
        <v>0</v>
      </c>
      <c r="Z221" s="146">
        <v>0</v>
      </c>
      <c r="AA221" s="147">
        <f>Z221*K221</f>
        <v>0</v>
      </c>
      <c r="AR221" s="20" t="s">
        <v>148</v>
      </c>
      <c r="AT221" s="20" t="s">
        <v>131</v>
      </c>
      <c r="AU221" s="20" t="s">
        <v>96</v>
      </c>
      <c r="AY221" s="20" t="s">
        <v>130</v>
      </c>
      <c r="BE221" s="148">
        <f>IF(U221="základní",N221,0)</f>
        <v>0</v>
      </c>
      <c r="BF221" s="148">
        <f>IF(U221="snížená",N221,0)</f>
        <v>0</v>
      </c>
      <c r="BG221" s="148">
        <f>IF(U221="zákl. přenesená",N221,0)</f>
        <v>0</v>
      </c>
      <c r="BH221" s="148">
        <f>IF(U221="sníž. přenesená",N221,0)</f>
        <v>0</v>
      </c>
      <c r="BI221" s="148">
        <f>IF(U221="nulová",N221,0)</f>
        <v>0</v>
      </c>
      <c r="BJ221" s="20" t="s">
        <v>19</v>
      </c>
      <c r="BK221" s="148">
        <f>ROUND(L221*K221,2)</f>
        <v>0</v>
      </c>
      <c r="BL221" s="20" t="s">
        <v>148</v>
      </c>
      <c r="BM221" s="20" t="s">
        <v>333</v>
      </c>
    </row>
    <row r="222" spans="2:65" s="11" customFormat="1" ht="22.5" customHeight="1">
      <c r="B222" s="157"/>
      <c r="C222" s="158"/>
      <c r="D222" s="158"/>
      <c r="E222" s="159" t="s">
        <v>5</v>
      </c>
      <c r="F222" s="256" t="s">
        <v>451</v>
      </c>
      <c r="G222" s="257"/>
      <c r="H222" s="257"/>
      <c r="I222" s="257"/>
      <c r="J222" s="158"/>
      <c r="K222" s="160">
        <v>4680</v>
      </c>
      <c r="L222" s="158"/>
      <c r="M222" s="158"/>
      <c r="N222" s="158"/>
      <c r="O222" s="158"/>
      <c r="P222" s="158"/>
      <c r="Q222" s="158"/>
      <c r="R222" s="161"/>
      <c r="T222" s="162"/>
      <c r="U222" s="158"/>
      <c r="V222" s="158"/>
      <c r="W222" s="158"/>
      <c r="X222" s="158"/>
      <c r="Y222" s="158"/>
      <c r="Z222" s="158"/>
      <c r="AA222" s="163"/>
      <c r="AT222" s="164" t="s">
        <v>138</v>
      </c>
      <c r="AU222" s="164" t="s">
        <v>96</v>
      </c>
      <c r="AV222" s="11" t="s">
        <v>96</v>
      </c>
      <c r="AW222" s="11" t="s">
        <v>33</v>
      </c>
      <c r="AX222" s="11" t="s">
        <v>19</v>
      </c>
      <c r="AY222" s="164" t="s">
        <v>130</v>
      </c>
    </row>
    <row r="223" spans="2:65" s="1" customFormat="1" ht="44.25" customHeight="1">
      <c r="B223" s="139"/>
      <c r="C223" s="140">
        <v>42</v>
      </c>
      <c r="D223" s="140" t="s">
        <v>131</v>
      </c>
      <c r="E223" s="141" t="s">
        <v>334</v>
      </c>
      <c r="F223" s="250" t="s">
        <v>335</v>
      </c>
      <c r="G223" s="250"/>
      <c r="H223" s="250"/>
      <c r="I223" s="250"/>
      <c r="J223" s="142" t="s">
        <v>210</v>
      </c>
      <c r="K223" s="143">
        <v>156</v>
      </c>
      <c r="L223" s="251"/>
      <c r="M223" s="251"/>
      <c r="N223" s="251">
        <f>ROUND(L223*K223,2)</f>
        <v>0</v>
      </c>
      <c r="O223" s="251"/>
      <c r="P223" s="251"/>
      <c r="Q223" s="251"/>
      <c r="R223" s="144"/>
      <c r="T223" s="145" t="s">
        <v>5</v>
      </c>
      <c r="U223" s="43" t="s">
        <v>40</v>
      </c>
      <c r="V223" s="146">
        <v>8.6999999999999994E-2</v>
      </c>
      <c r="W223" s="146">
        <f>V223*K223</f>
        <v>13.571999999999999</v>
      </c>
      <c r="X223" s="146">
        <v>0</v>
      </c>
      <c r="Y223" s="146">
        <f>X223*K223</f>
        <v>0</v>
      </c>
      <c r="Z223" s="146">
        <v>0</v>
      </c>
      <c r="AA223" s="147">
        <f>Z223*K223</f>
        <v>0</v>
      </c>
      <c r="AR223" s="20" t="s">
        <v>148</v>
      </c>
      <c r="AT223" s="20" t="s">
        <v>131</v>
      </c>
      <c r="AU223" s="20" t="s">
        <v>96</v>
      </c>
      <c r="AY223" s="20" t="s">
        <v>130</v>
      </c>
      <c r="BE223" s="148">
        <f>IF(U223="základní",N223,0)</f>
        <v>0</v>
      </c>
      <c r="BF223" s="148">
        <f>IF(U223="snížená",N223,0)</f>
        <v>0</v>
      </c>
      <c r="BG223" s="148">
        <f>IF(U223="zákl. přenesená",N223,0)</f>
        <v>0</v>
      </c>
      <c r="BH223" s="148">
        <f>IF(U223="sníž. přenesená",N223,0)</f>
        <v>0</v>
      </c>
      <c r="BI223" s="148">
        <f>IF(U223="nulová",N223,0)</f>
        <v>0</v>
      </c>
      <c r="BJ223" s="20" t="s">
        <v>19</v>
      </c>
      <c r="BK223" s="148">
        <f>ROUND(L223*K223,2)</f>
        <v>0</v>
      </c>
      <c r="BL223" s="20" t="s">
        <v>148</v>
      </c>
      <c r="BM223" s="20" t="s">
        <v>336</v>
      </c>
    </row>
    <row r="224" spans="2:65" s="11" customFormat="1" ht="22.5" customHeight="1">
      <c r="B224" s="157"/>
      <c r="C224" s="158"/>
      <c r="D224" s="158"/>
      <c r="E224" s="159" t="s">
        <v>5</v>
      </c>
      <c r="F224" s="256" t="s">
        <v>448</v>
      </c>
      <c r="G224" s="257"/>
      <c r="H224" s="257"/>
      <c r="I224" s="257"/>
      <c r="J224" s="158"/>
      <c r="K224" s="160">
        <v>156</v>
      </c>
      <c r="L224" s="158"/>
      <c r="M224" s="158"/>
      <c r="N224" s="158"/>
      <c r="O224" s="158"/>
      <c r="P224" s="158"/>
      <c r="Q224" s="158"/>
      <c r="R224" s="161"/>
      <c r="T224" s="162"/>
      <c r="U224" s="158"/>
      <c r="V224" s="158"/>
      <c r="W224" s="158"/>
      <c r="X224" s="158"/>
      <c r="Y224" s="158"/>
      <c r="Z224" s="158"/>
      <c r="AA224" s="163"/>
      <c r="AT224" s="164" t="s">
        <v>138</v>
      </c>
      <c r="AU224" s="164" t="s">
        <v>96</v>
      </c>
      <c r="AV224" s="11" t="s">
        <v>96</v>
      </c>
      <c r="AW224" s="11" t="s">
        <v>33</v>
      </c>
      <c r="AX224" s="11" t="s">
        <v>19</v>
      </c>
      <c r="AY224" s="164" t="s">
        <v>130</v>
      </c>
    </row>
    <row r="225" spans="2:65" s="1" customFormat="1" ht="44.25" customHeight="1">
      <c r="B225" s="139"/>
      <c r="C225" s="140">
        <v>43</v>
      </c>
      <c r="D225" s="140" t="s">
        <v>131</v>
      </c>
      <c r="E225" s="141" t="s">
        <v>337</v>
      </c>
      <c r="F225" s="250" t="s">
        <v>338</v>
      </c>
      <c r="G225" s="250"/>
      <c r="H225" s="250"/>
      <c r="I225" s="250"/>
      <c r="J225" s="142" t="s">
        <v>210</v>
      </c>
      <c r="K225" s="143">
        <v>20</v>
      </c>
      <c r="L225" s="251"/>
      <c r="M225" s="251"/>
      <c r="N225" s="251">
        <f>ROUND(L225*K225,2)</f>
        <v>0</v>
      </c>
      <c r="O225" s="251"/>
      <c r="P225" s="251"/>
      <c r="Q225" s="251"/>
      <c r="R225" s="144"/>
      <c r="T225" s="145" t="s">
        <v>5</v>
      </c>
      <c r="U225" s="43" t="s">
        <v>40</v>
      </c>
      <c r="V225" s="146">
        <v>0.105</v>
      </c>
      <c r="W225" s="146">
        <f>V225*K225</f>
        <v>2.1</v>
      </c>
      <c r="X225" s="146">
        <v>1.2999999999999999E-4</v>
      </c>
      <c r="Y225" s="146">
        <f>X225*K225</f>
        <v>2.5999999999999999E-3</v>
      </c>
      <c r="Z225" s="146">
        <v>0</v>
      </c>
      <c r="AA225" s="147">
        <f>Z225*K225</f>
        <v>0</v>
      </c>
      <c r="AR225" s="20" t="s">
        <v>148</v>
      </c>
      <c r="AT225" s="20" t="s">
        <v>131</v>
      </c>
      <c r="AU225" s="20" t="s">
        <v>96</v>
      </c>
      <c r="AY225" s="20" t="s">
        <v>130</v>
      </c>
      <c r="BE225" s="148">
        <f>IF(U225="základní",N225,0)</f>
        <v>0</v>
      </c>
      <c r="BF225" s="148">
        <f>IF(U225="snížená",N225,0)</f>
        <v>0</v>
      </c>
      <c r="BG225" s="148">
        <f>IF(U225="zákl. přenesená",N225,0)</f>
        <v>0</v>
      </c>
      <c r="BH225" s="148">
        <f>IF(U225="sníž. přenesená",N225,0)</f>
        <v>0</v>
      </c>
      <c r="BI225" s="148">
        <f>IF(U225="nulová",N225,0)</f>
        <v>0</v>
      </c>
      <c r="BJ225" s="20" t="s">
        <v>19</v>
      </c>
      <c r="BK225" s="148">
        <f>ROUND(L225*K225,2)</f>
        <v>0</v>
      </c>
      <c r="BL225" s="20" t="s">
        <v>148</v>
      </c>
      <c r="BM225" s="20" t="s">
        <v>339</v>
      </c>
    </row>
    <row r="226" spans="2:65" s="11" customFormat="1" ht="22.5" customHeight="1">
      <c r="B226" s="157"/>
      <c r="C226" s="158"/>
      <c r="D226" s="158"/>
      <c r="E226" s="159" t="s">
        <v>5</v>
      </c>
      <c r="F226" s="256" t="s">
        <v>452</v>
      </c>
      <c r="G226" s="257"/>
      <c r="H226" s="257"/>
      <c r="I226" s="257"/>
      <c r="J226" s="158"/>
      <c r="K226" s="160">
        <v>20</v>
      </c>
      <c r="L226" s="158"/>
      <c r="M226" s="158"/>
      <c r="N226" s="158"/>
      <c r="O226" s="158"/>
      <c r="P226" s="158"/>
      <c r="Q226" s="158"/>
      <c r="R226" s="161"/>
      <c r="T226" s="162"/>
      <c r="U226" s="158"/>
      <c r="V226" s="158"/>
      <c r="W226" s="158"/>
      <c r="X226" s="158"/>
      <c r="Y226" s="158"/>
      <c r="Z226" s="158"/>
      <c r="AA226" s="163"/>
      <c r="AT226" s="164" t="s">
        <v>138</v>
      </c>
      <c r="AU226" s="164" t="s">
        <v>96</v>
      </c>
      <c r="AV226" s="11" t="s">
        <v>96</v>
      </c>
      <c r="AW226" s="11" t="s">
        <v>33</v>
      </c>
      <c r="AX226" s="11" t="s">
        <v>19</v>
      </c>
      <c r="AY226" s="164" t="s">
        <v>130</v>
      </c>
    </row>
    <row r="227" spans="2:65" s="1" customFormat="1" ht="22.5" customHeight="1">
      <c r="B227" s="139"/>
      <c r="C227" s="140">
        <v>44</v>
      </c>
      <c r="D227" s="140" t="s">
        <v>131</v>
      </c>
      <c r="E227" s="141" t="s">
        <v>340</v>
      </c>
      <c r="F227" s="250" t="s">
        <v>453</v>
      </c>
      <c r="G227" s="250"/>
      <c r="H227" s="250"/>
      <c r="I227" s="250"/>
      <c r="J227" s="142" t="s">
        <v>210</v>
      </c>
      <c r="K227" s="143">
        <v>110</v>
      </c>
      <c r="L227" s="251"/>
      <c r="M227" s="251"/>
      <c r="N227" s="251">
        <f>ROUND(L227*K227,2)</f>
        <v>0</v>
      </c>
      <c r="O227" s="251"/>
      <c r="P227" s="251"/>
      <c r="Q227" s="251"/>
      <c r="R227" s="144"/>
      <c r="T227" s="145" t="s">
        <v>5</v>
      </c>
      <c r="U227" s="43" t="s">
        <v>40</v>
      </c>
      <c r="V227" s="146">
        <v>1.7999999999999999E-2</v>
      </c>
      <c r="W227" s="146">
        <f>V227*K227</f>
        <v>1.9799999999999998</v>
      </c>
      <c r="X227" s="146">
        <v>1.0000000000000001E-5</v>
      </c>
      <c r="Y227" s="146">
        <f>X227*K227</f>
        <v>1.1000000000000001E-3</v>
      </c>
      <c r="Z227" s="146">
        <v>0</v>
      </c>
      <c r="AA227" s="147">
        <f>Z227*K227</f>
        <v>0</v>
      </c>
      <c r="AR227" s="20" t="s">
        <v>148</v>
      </c>
      <c r="AT227" s="20" t="s">
        <v>131</v>
      </c>
      <c r="AU227" s="20" t="s">
        <v>96</v>
      </c>
      <c r="AY227" s="20" t="s">
        <v>130</v>
      </c>
      <c r="BE227" s="148">
        <f>IF(U227="základní",N227,0)</f>
        <v>0</v>
      </c>
      <c r="BF227" s="148">
        <f>IF(U227="snížená",N227,0)</f>
        <v>0</v>
      </c>
      <c r="BG227" s="148">
        <f>IF(U227="zákl. přenesená",N227,0)</f>
        <v>0</v>
      </c>
      <c r="BH227" s="148">
        <f>IF(U227="sníž. přenesená",N227,0)</f>
        <v>0</v>
      </c>
      <c r="BI227" s="148">
        <f>IF(U227="nulová",N227,0)</f>
        <v>0</v>
      </c>
      <c r="BJ227" s="20" t="s">
        <v>19</v>
      </c>
      <c r="BK227" s="148">
        <f>ROUND(L227*K227,2)</f>
        <v>0</v>
      </c>
      <c r="BL227" s="20" t="s">
        <v>148</v>
      </c>
      <c r="BM227" s="20" t="s">
        <v>341</v>
      </c>
    </row>
    <row r="228" spans="2:65" s="11" customFormat="1" ht="22.5" customHeight="1">
      <c r="B228" s="157"/>
      <c r="C228" s="158"/>
      <c r="D228" s="158"/>
      <c r="E228" s="159" t="s">
        <v>5</v>
      </c>
      <c r="F228" s="256" t="s">
        <v>454</v>
      </c>
      <c r="G228" s="257"/>
      <c r="H228" s="257"/>
      <c r="I228" s="257"/>
      <c r="J228" s="158"/>
      <c r="K228" s="160">
        <v>110</v>
      </c>
      <c r="L228" s="158"/>
      <c r="M228" s="158"/>
      <c r="N228" s="158"/>
      <c r="O228" s="158"/>
      <c r="P228" s="158"/>
      <c r="Q228" s="158"/>
      <c r="R228" s="161"/>
      <c r="T228" s="162"/>
      <c r="U228" s="158"/>
      <c r="V228" s="158"/>
      <c r="W228" s="158"/>
      <c r="X228" s="158"/>
      <c r="Y228" s="158"/>
      <c r="Z228" s="158"/>
      <c r="AA228" s="163"/>
      <c r="AT228" s="164" t="s">
        <v>138</v>
      </c>
      <c r="AU228" s="164" t="s">
        <v>96</v>
      </c>
      <c r="AV228" s="11" t="s">
        <v>96</v>
      </c>
      <c r="AW228" s="11" t="s">
        <v>33</v>
      </c>
      <c r="AX228" s="11" t="s">
        <v>19</v>
      </c>
      <c r="AY228" s="164" t="s">
        <v>130</v>
      </c>
    </row>
    <row r="229" spans="2:65" s="1" customFormat="1" ht="31.5" customHeight="1">
      <c r="B229" s="139"/>
      <c r="C229" s="140">
        <v>45</v>
      </c>
      <c r="D229" s="140" t="s">
        <v>131</v>
      </c>
      <c r="E229" s="141" t="s">
        <v>342</v>
      </c>
      <c r="F229" s="250" t="s">
        <v>343</v>
      </c>
      <c r="G229" s="250"/>
      <c r="H229" s="250"/>
      <c r="I229" s="250"/>
      <c r="J229" s="142" t="s">
        <v>244</v>
      </c>
      <c r="K229" s="143">
        <v>36</v>
      </c>
      <c r="L229" s="251"/>
      <c r="M229" s="251"/>
      <c r="N229" s="251">
        <f>ROUND(L229*K229,2)</f>
        <v>0</v>
      </c>
      <c r="O229" s="251"/>
      <c r="P229" s="251"/>
      <c r="Q229" s="251"/>
      <c r="R229" s="144"/>
      <c r="T229" s="145" t="s">
        <v>5</v>
      </c>
      <c r="U229" s="43" t="s">
        <v>40</v>
      </c>
      <c r="V229" s="146">
        <v>0.22900000000000001</v>
      </c>
      <c r="W229" s="146">
        <f>V229*K229</f>
        <v>8.2439999999999998</v>
      </c>
      <c r="X229" s="146">
        <v>8.0000000000000007E-5</v>
      </c>
      <c r="Y229" s="146">
        <f>X229*K229</f>
        <v>2.8800000000000002E-3</v>
      </c>
      <c r="Z229" s="146">
        <v>0</v>
      </c>
      <c r="AA229" s="147">
        <f>Z229*K229</f>
        <v>0</v>
      </c>
      <c r="AR229" s="20" t="s">
        <v>148</v>
      </c>
      <c r="AT229" s="20" t="s">
        <v>131</v>
      </c>
      <c r="AU229" s="20" t="s">
        <v>96</v>
      </c>
      <c r="AY229" s="20" t="s">
        <v>130</v>
      </c>
      <c r="BE229" s="148">
        <f>IF(U229="základní",N229,0)</f>
        <v>0</v>
      </c>
      <c r="BF229" s="148">
        <f>IF(U229="snížená",N229,0)</f>
        <v>0</v>
      </c>
      <c r="BG229" s="148">
        <f>IF(U229="zákl. přenesená",N229,0)</f>
        <v>0</v>
      </c>
      <c r="BH229" s="148">
        <f>IF(U229="sníž. přenesená",N229,0)</f>
        <v>0</v>
      </c>
      <c r="BI229" s="148">
        <f>IF(U229="nulová",N229,0)</f>
        <v>0</v>
      </c>
      <c r="BJ229" s="20" t="s">
        <v>19</v>
      </c>
      <c r="BK229" s="148">
        <f>ROUND(L229*K229,2)</f>
        <v>0</v>
      </c>
      <c r="BL229" s="20" t="s">
        <v>148</v>
      </c>
      <c r="BM229" s="20" t="s">
        <v>344</v>
      </c>
    </row>
    <row r="230" spans="2:65" s="10" customFormat="1" ht="22.5" customHeight="1">
      <c r="B230" s="149"/>
      <c r="C230" s="150"/>
      <c r="D230" s="150"/>
      <c r="E230" s="151" t="s">
        <v>5</v>
      </c>
      <c r="F230" s="252" t="s">
        <v>345</v>
      </c>
      <c r="G230" s="253"/>
      <c r="H230" s="253"/>
      <c r="I230" s="253"/>
      <c r="J230" s="150"/>
      <c r="K230" s="152" t="s">
        <v>5</v>
      </c>
      <c r="L230" s="150"/>
      <c r="M230" s="150"/>
      <c r="N230" s="150"/>
      <c r="O230" s="150"/>
      <c r="P230" s="150"/>
      <c r="Q230" s="150"/>
      <c r="R230" s="153"/>
      <c r="T230" s="154"/>
      <c r="U230" s="150"/>
      <c r="V230" s="150"/>
      <c r="W230" s="150"/>
      <c r="X230" s="150"/>
      <c r="Y230" s="150"/>
      <c r="Z230" s="150"/>
      <c r="AA230" s="155"/>
      <c r="AT230" s="156" t="s">
        <v>138</v>
      </c>
      <c r="AU230" s="156" t="s">
        <v>96</v>
      </c>
      <c r="AV230" s="10" t="s">
        <v>19</v>
      </c>
      <c r="AW230" s="10" t="s">
        <v>33</v>
      </c>
      <c r="AX230" s="10" t="s">
        <v>75</v>
      </c>
      <c r="AY230" s="156" t="s">
        <v>130</v>
      </c>
    </row>
    <row r="231" spans="2:65" s="11" customFormat="1" ht="22.5" customHeight="1">
      <c r="B231" s="157"/>
      <c r="C231" s="158"/>
      <c r="D231" s="158"/>
      <c r="E231" s="159" t="s">
        <v>5</v>
      </c>
      <c r="F231" s="254" t="s">
        <v>456</v>
      </c>
      <c r="G231" s="255"/>
      <c r="H231" s="255"/>
      <c r="I231" s="255"/>
      <c r="J231" s="158"/>
      <c r="K231" s="160">
        <v>36</v>
      </c>
      <c r="L231" s="158"/>
      <c r="M231" s="158"/>
      <c r="N231" s="158"/>
      <c r="O231" s="158"/>
      <c r="P231" s="158"/>
      <c r="Q231" s="158"/>
      <c r="R231" s="161"/>
      <c r="T231" s="162"/>
      <c r="U231" s="158"/>
      <c r="V231" s="158"/>
      <c r="W231" s="158"/>
      <c r="X231" s="158"/>
      <c r="Y231" s="158"/>
      <c r="Z231" s="158"/>
      <c r="AA231" s="163"/>
      <c r="AT231" s="164" t="s">
        <v>138</v>
      </c>
      <c r="AU231" s="164" t="s">
        <v>96</v>
      </c>
      <c r="AV231" s="11" t="s">
        <v>96</v>
      </c>
      <c r="AW231" s="11" t="s">
        <v>33</v>
      </c>
      <c r="AX231" s="11" t="s">
        <v>19</v>
      </c>
      <c r="AY231" s="164" t="s">
        <v>130</v>
      </c>
    </row>
    <row r="232" spans="2:65" s="1" customFormat="1" ht="31.5" customHeight="1">
      <c r="B232" s="139"/>
      <c r="C232" s="140">
        <v>46</v>
      </c>
      <c r="D232" s="140" t="s">
        <v>131</v>
      </c>
      <c r="E232" s="141" t="s">
        <v>346</v>
      </c>
      <c r="F232" s="250" t="s">
        <v>347</v>
      </c>
      <c r="G232" s="250"/>
      <c r="H232" s="250"/>
      <c r="I232" s="250"/>
      <c r="J232" s="142" t="s">
        <v>244</v>
      </c>
      <c r="K232" s="143">
        <v>104</v>
      </c>
      <c r="L232" s="251"/>
      <c r="M232" s="251"/>
      <c r="N232" s="251">
        <f>ROUND(L232*K232,2)</f>
        <v>0</v>
      </c>
      <c r="O232" s="251"/>
      <c r="P232" s="251"/>
      <c r="Q232" s="251"/>
      <c r="R232" s="144"/>
      <c r="T232" s="145" t="s">
        <v>5</v>
      </c>
      <c r="U232" s="43" t="s">
        <v>40</v>
      </c>
      <c r="V232" s="146">
        <v>0.13</v>
      </c>
      <c r="W232" s="146">
        <f>V232*K232</f>
        <v>13.52</v>
      </c>
      <c r="X232" s="146">
        <v>4.0000000000000003E-5</v>
      </c>
      <c r="Y232" s="146">
        <f>X232*K232</f>
        <v>4.1600000000000005E-3</v>
      </c>
      <c r="Z232" s="146">
        <v>0</v>
      </c>
      <c r="AA232" s="147">
        <f>Z232*K232</f>
        <v>0</v>
      </c>
      <c r="AR232" s="20" t="s">
        <v>148</v>
      </c>
      <c r="AT232" s="20" t="s">
        <v>131</v>
      </c>
      <c r="AU232" s="20" t="s">
        <v>96</v>
      </c>
      <c r="AY232" s="20" t="s">
        <v>130</v>
      </c>
      <c r="BE232" s="148">
        <f>IF(U232="základní",N232,0)</f>
        <v>0</v>
      </c>
      <c r="BF232" s="148">
        <f>IF(U232="snížená",N232,0)</f>
        <v>0</v>
      </c>
      <c r="BG232" s="148">
        <f>IF(U232="zákl. přenesená",N232,0)</f>
        <v>0</v>
      </c>
      <c r="BH232" s="148">
        <f>IF(U232="sníž. přenesená",N232,0)</f>
        <v>0</v>
      </c>
      <c r="BI232" s="148">
        <f>IF(U232="nulová",N232,0)</f>
        <v>0</v>
      </c>
      <c r="BJ232" s="20" t="s">
        <v>19</v>
      </c>
      <c r="BK232" s="148">
        <f>ROUND(L232*K232,2)</f>
        <v>0</v>
      </c>
      <c r="BL232" s="20" t="s">
        <v>148</v>
      </c>
      <c r="BM232" s="20" t="s">
        <v>348</v>
      </c>
    </row>
    <row r="233" spans="2:65" s="10" customFormat="1" ht="22.5" customHeight="1">
      <c r="B233" s="149"/>
      <c r="C233" s="150"/>
      <c r="D233" s="150"/>
      <c r="E233" s="151" t="s">
        <v>5</v>
      </c>
      <c r="F233" s="276" t="s">
        <v>455</v>
      </c>
      <c r="G233" s="253"/>
      <c r="H233" s="253"/>
      <c r="I233" s="253"/>
      <c r="J233" s="150"/>
      <c r="K233" s="152" t="s">
        <v>5</v>
      </c>
      <c r="L233" s="150"/>
      <c r="M233" s="150"/>
      <c r="N233" s="150"/>
      <c r="O233" s="150"/>
      <c r="P233" s="150"/>
      <c r="Q233" s="150"/>
      <c r="R233" s="153"/>
      <c r="T233" s="154"/>
      <c r="U233" s="150"/>
      <c r="V233" s="150"/>
      <c r="W233" s="150"/>
      <c r="X233" s="150"/>
      <c r="Y233" s="150"/>
      <c r="Z233" s="150"/>
      <c r="AA233" s="155"/>
      <c r="AT233" s="156" t="s">
        <v>138</v>
      </c>
      <c r="AU233" s="156" t="s">
        <v>96</v>
      </c>
      <c r="AV233" s="10" t="s">
        <v>19</v>
      </c>
      <c r="AW233" s="10" t="s">
        <v>33</v>
      </c>
      <c r="AX233" s="10" t="s">
        <v>75</v>
      </c>
      <c r="AY233" s="156" t="s">
        <v>130</v>
      </c>
    </row>
    <row r="234" spans="2:65" s="11" customFormat="1" ht="22.5" customHeight="1">
      <c r="B234" s="157"/>
      <c r="C234" s="158"/>
      <c r="D234" s="158"/>
      <c r="E234" s="159" t="s">
        <v>5</v>
      </c>
      <c r="F234" s="254" t="s">
        <v>457</v>
      </c>
      <c r="G234" s="255"/>
      <c r="H234" s="255"/>
      <c r="I234" s="255"/>
      <c r="J234" s="158"/>
      <c r="K234" s="160">
        <v>104</v>
      </c>
      <c r="L234" s="158"/>
      <c r="M234" s="158"/>
      <c r="N234" s="158"/>
      <c r="O234" s="158"/>
      <c r="P234" s="158"/>
      <c r="Q234" s="158"/>
      <c r="R234" s="161"/>
      <c r="T234" s="162"/>
      <c r="U234" s="158"/>
      <c r="V234" s="158"/>
      <c r="W234" s="158"/>
      <c r="X234" s="158"/>
      <c r="Y234" s="158"/>
      <c r="Z234" s="158"/>
      <c r="AA234" s="163"/>
      <c r="AT234" s="164" t="s">
        <v>138</v>
      </c>
      <c r="AU234" s="164" t="s">
        <v>96</v>
      </c>
      <c r="AV234" s="11" t="s">
        <v>96</v>
      </c>
      <c r="AW234" s="11" t="s">
        <v>33</v>
      </c>
      <c r="AX234" s="11" t="s">
        <v>19</v>
      </c>
      <c r="AY234" s="164" t="s">
        <v>130</v>
      </c>
    </row>
    <row r="235" spans="2:65" s="1" customFormat="1" ht="22.5" customHeight="1">
      <c r="B235" s="139"/>
      <c r="C235" s="140">
        <v>47</v>
      </c>
      <c r="D235" s="140" t="s">
        <v>131</v>
      </c>
      <c r="E235" s="141" t="s">
        <v>349</v>
      </c>
      <c r="F235" s="250" t="s">
        <v>460</v>
      </c>
      <c r="G235" s="250"/>
      <c r="H235" s="250"/>
      <c r="I235" s="250"/>
      <c r="J235" s="142" t="s">
        <v>189</v>
      </c>
      <c r="K235" s="143">
        <v>3.33</v>
      </c>
      <c r="L235" s="251"/>
      <c r="M235" s="251"/>
      <c r="N235" s="251">
        <f>ROUND(L235*K235,2)</f>
        <v>0</v>
      </c>
      <c r="O235" s="251"/>
      <c r="P235" s="251"/>
      <c r="Q235" s="251"/>
      <c r="R235" s="144"/>
      <c r="T235" s="145" t="s">
        <v>5</v>
      </c>
      <c r="U235" s="43" t="s">
        <v>40</v>
      </c>
      <c r="V235" s="146">
        <v>1.6479999999999999</v>
      </c>
      <c r="W235" s="146">
        <f>V235*K235</f>
        <v>5.4878399999999994</v>
      </c>
      <c r="X235" s="146">
        <v>0</v>
      </c>
      <c r="Y235" s="146">
        <f>X235*K235</f>
        <v>0</v>
      </c>
      <c r="Z235" s="146">
        <v>0.37</v>
      </c>
      <c r="AA235" s="147">
        <f>Z235*K235</f>
        <v>1.2321</v>
      </c>
      <c r="AR235" s="20" t="s">
        <v>148</v>
      </c>
      <c r="AT235" s="20" t="s">
        <v>131</v>
      </c>
      <c r="AU235" s="20" t="s">
        <v>96</v>
      </c>
      <c r="AY235" s="20" t="s">
        <v>130</v>
      </c>
      <c r="BE235" s="148">
        <f>IF(U235="základní",N235,0)</f>
        <v>0</v>
      </c>
      <c r="BF235" s="148">
        <f>IF(U235="snížená",N235,0)</f>
        <v>0</v>
      </c>
      <c r="BG235" s="148">
        <f>IF(U235="zákl. přenesená",N235,0)</f>
        <v>0</v>
      </c>
      <c r="BH235" s="148">
        <f>IF(U235="sníž. přenesená",N235,0)</f>
        <v>0</v>
      </c>
      <c r="BI235" s="148">
        <f>IF(U235="nulová",N235,0)</f>
        <v>0</v>
      </c>
      <c r="BJ235" s="20" t="s">
        <v>19</v>
      </c>
      <c r="BK235" s="148">
        <f>ROUND(L235*K235,2)</f>
        <v>0</v>
      </c>
      <c r="BL235" s="20" t="s">
        <v>148</v>
      </c>
      <c r="BM235" s="20" t="s">
        <v>350</v>
      </c>
    </row>
    <row r="236" spans="2:65" s="10" customFormat="1" ht="31.5" customHeight="1">
      <c r="B236" s="149"/>
      <c r="C236" s="150"/>
      <c r="D236" s="150"/>
      <c r="E236" s="151" t="s">
        <v>5</v>
      </c>
      <c r="F236" s="276" t="s">
        <v>458</v>
      </c>
      <c r="G236" s="253"/>
      <c r="H236" s="253"/>
      <c r="I236" s="253"/>
      <c r="J236" s="150"/>
      <c r="K236" s="152" t="s">
        <v>5</v>
      </c>
      <c r="L236" s="150"/>
      <c r="M236" s="150"/>
      <c r="N236" s="150"/>
      <c r="O236" s="150"/>
      <c r="P236" s="150"/>
      <c r="Q236" s="150"/>
      <c r="R236" s="153"/>
      <c r="T236" s="154"/>
      <c r="U236" s="150"/>
      <c r="V236" s="150"/>
      <c r="W236" s="150"/>
      <c r="X236" s="150"/>
      <c r="Y236" s="150"/>
      <c r="Z236" s="150"/>
      <c r="AA236" s="155"/>
      <c r="AT236" s="156" t="s">
        <v>138</v>
      </c>
      <c r="AU236" s="156" t="s">
        <v>96</v>
      </c>
      <c r="AV236" s="10" t="s">
        <v>19</v>
      </c>
      <c r="AW236" s="10" t="s">
        <v>33</v>
      </c>
      <c r="AX236" s="10" t="s">
        <v>75</v>
      </c>
      <c r="AY236" s="156" t="s">
        <v>130</v>
      </c>
    </row>
    <row r="237" spans="2:65" s="11" customFormat="1" ht="22.5" customHeight="1">
      <c r="B237" s="157"/>
      <c r="C237" s="158"/>
      <c r="D237" s="158"/>
      <c r="E237" s="159" t="s">
        <v>5</v>
      </c>
      <c r="F237" s="254" t="s">
        <v>459</v>
      </c>
      <c r="G237" s="255"/>
      <c r="H237" s="255"/>
      <c r="I237" s="255"/>
      <c r="J237" s="158"/>
      <c r="K237" s="160">
        <v>3.33</v>
      </c>
      <c r="L237" s="158"/>
      <c r="M237" s="158"/>
      <c r="N237" s="158"/>
      <c r="O237" s="158"/>
      <c r="P237" s="158"/>
      <c r="Q237" s="158"/>
      <c r="R237" s="161"/>
      <c r="T237" s="162"/>
      <c r="U237" s="158"/>
      <c r="V237" s="158"/>
      <c r="W237" s="158"/>
      <c r="X237" s="158"/>
      <c r="Y237" s="158"/>
      <c r="Z237" s="158"/>
      <c r="AA237" s="163"/>
      <c r="AT237" s="164" t="s">
        <v>138</v>
      </c>
      <c r="AU237" s="164" t="s">
        <v>96</v>
      </c>
      <c r="AV237" s="11" t="s">
        <v>96</v>
      </c>
      <c r="AW237" s="11" t="s">
        <v>33</v>
      </c>
      <c r="AX237" s="11" t="s">
        <v>19</v>
      </c>
      <c r="AY237" s="164" t="s">
        <v>130</v>
      </c>
    </row>
    <row r="238" spans="2:65" s="1" customFormat="1" ht="22.5" customHeight="1">
      <c r="B238" s="139"/>
      <c r="C238" s="140">
        <v>48</v>
      </c>
      <c r="D238" s="140" t="s">
        <v>131</v>
      </c>
      <c r="E238" s="141" t="s">
        <v>351</v>
      </c>
      <c r="F238" s="250" t="s">
        <v>352</v>
      </c>
      <c r="G238" s="250"/>
      <c r="H238" s="250"/>
      <c r="I238" s="250"/>
      <c r="J238" s="142" t="s">
        <v>210</v>
      </c>
      <c r="K238" s="143">
        <v>88.65</v>
      </c>
      <c r="L238" s="251"/>
      <c r="M238" s="251"/>
      <c r="N238" s="251">
        <f>ROUND(L238*K238,2)</f>
        <v>0</v>
      </c>
      <c r="O238" s="251"/>
      <c r="P238" s="251"/>
      <c r="Q238" s="251"/>
      <c r="R238" s="144"/>
      <c r="T238" s="145" t="s">
        <v>5</v>
      </c>
      <c r="U238" s="43" t="s">
        <v>40</v>
      </c>
      <c r="V238" s="146">
        <v>0.249</v>
      </c>
      <c r="W238" s="146">
        <f>V238*K238</f>
        <v>22.07385</v>
      </c>
      <c r="X238" s="146">
        <v>0</v>
      </c>
      <c r="Y238" s="146">
        <f>X238*K238</f>
        <v>0</v>
      </c>
      <c r="Z238" s="146">
        <v>0</v>
      </c>
      <c r="AA238" s="147">
        <f>Z238*K238</f>
        <v>0</v>
      </c>
      <c r="AR238" s="20" t="s">
        <v>148</v>
      </c>
      <c r="AT238" s="20" t="s">
        <v>131</v>
      </c>
      <c r="AU238" s="20" t="s">
        <v>96</v>
      </c>
      <c r="AY238" s="20" t="s">
        <v>130</v>
      </c>
      <c r="BE238" s="148">
        <f>IF(U238="základní",N238,0)</f>
        <v>0</v>
      </c>
      <c r="BF238" s="148">
        <f>IF(U238="snížená",N238,0)</f>
        <v>0</v>
      </c>
      <c r="BG238" s="148">
        <f>IF(U238="zákl. přenesená",N238,0)</f>
        <v>0</v>
      </c>
      <c r="BH238" s="148">
        <f>IF(U238="sníž. přenesená",N238,0)</f>
        <v>0</v>
      </c>
      <c r="BI238" s="148">
        <f>IF(U238="nulová",N238,0)</f>
        <v>0</v>
      </c>
      <c r="BJ238" s="20" t="s">
        <v>19</v>
      </c>
      <c r="BK238" s="148">
        <f>ROUND(L238*K238,2)</f>
        <v>0</v>
      </c>
      <c r="BL238" s="20" t="s">
        <v>148</v>
      </c>
      <c r="BM238" s="20" t="s">
        <v>353</v>
      </c>
    </row>
    <row r="239" spans="2:65" s="10" customFormat="1" ht="22.5" customHeight="1">
      <c r="B239" s="149"/>
      <c r="C239" s="150"/>
      <c r="D239" s="150"/>
      <c r="E239" s="151" t="s">
        <v>5</v>
      </c>
      <c r="F239" s="282" t="s">
        <v>433</v>
      </c>
      <c r="G239" s="253"/>
      <c r="H239" s="253"/>
      <c r="I239" s="253"/>
      <c r="J239" s="150"/>
      <c r="K239" s="152" t="s">
        <v>5</v>
      </c>
      <c r="L239" s="150"/>
      <c r="M239" s="150"/>
      <c r="N239" s="150"/>
      <c r="O239" s="150"/>
      <c r="P239" s="150"/>
      <c r="Q239" s="150"/>
      <c r="R239" s="153"/>
      <c r="T239" s="154"/>
      <c r="U239" s="150"/>
      <c r="V239" s="150"/>
      <c r="W239" s="150"/>
      <c r="X239" s="150"/>
      <c r="Y239" s="150"/>
      <c r="Z239" s="150"/>
      <c r="AA239" s="155"/>
      <c r="AT239" s="156" t="s">
        <v>138</v>
      </c>
      <c r="AU239" s="156" t="s">
        <v>96</v>
      </c>
      <c r="AV239" s="10" t="s">
        <v>19</v>
      </c>
      <c r="AW239" s="10" t="s">
        <v>33</v>
      </c>
      <c r="AX239" s="10" t="s">
        <v>75</v>
      </c>
      <c r="AY239" s="156" t="s">
        <v>130</v>
      </c>
    </row>
    <row r="240" spans="2:65" s="11" customFormat="1" ht="22.5" customHeight="1">
      <c r="B240" s="157"/>
      <c r="C240" s="158"/>
      <c r="D240" s="158"/>
      <c r="E240" s="159" t="s">
        <v>5</v>
      </c>
      <c r="F240" s="254">
        <v>88.65</v>
      </c>
      <c r="G240" s="255"/>
      <c r="H240" s="255"/>
      <c r="I240" s="255"/>
      <c r="J240" s="158"/>
      <c r="K240" s="160">
        <v>88.65</v>
      </c>
      <c r="L240" s="158"/>
      <c r="M240" s="158"/>
      <c r="N240" s="158"/>
      <c r="O240" s="158"/>
      <c r="P240" s="158"/>
      <c r="Q240" s="158"/>
      <c r="R240" s="161"/>
      <c r="T240" s="162"/>
      <c r="U240" s="158"/>
      <c r="V240" s="158"/>
      <c r="W240" s="158"/>
      <c r="X240" s="158"/>
      <c r="Y240" s="158"/>
      <c r="Z240" s="158"/>
      <c r="AA240" s="163"/>
      <c r="AT240" s="164" t="s">
        <v>138</v>
      </c>
      <c r="AU240" s="164" t="s">
        <v>96</v>
      </c>
      <c r="AV240" s="11" t="s">
        <v>96</v>
      </c>
      <c r="AW240" s="11" t="s">
        <v>33</v>
      </c>
      <c r="AX240" s="11" t="s">
        <v>19</v>
      </c>
      <c r="AY240" s="164" t="s">
        <v>130</v>
      </c>
    </row>
    <row r="241" spans="2:65" s="1" customFormat="1" ht="22.5" customHeight="1">
      <c r="B241" s="139"/>
      <c r="C241" s="140">
        <v>49</v>
      </c>
      <c r="D241" s="140" t="s">
        <v>131</v>
      </c>
      <c r="E241" s="141" t="s">
        <v>354</v>
      </c>
      <c r="F241" s="250" t="s">
        <v>355</v>
      </c>
      <c r="G241" s="250"/>
      <c r="H241" s="250"/>
      <c r="I241" s="250"/>
      <c r="J241" s="142" t="s">
        <v>210</v>
      </c>
      <c r="K241" s="143">
        <v>82.8</v>
      </c>
      <c r="L241" s="251"/>
      <c r="M241" s="251"/>
      <c r="N241" s="251">
        <f>ROUND(L241*K241,2)</f>
        <v>0</v>
      </c>
      <c r="O241" s="251"/>
      <c r="P241" s="251"/>
      <c r="Q241" s="251"/>
      <c r="R241" s="144"/>
      <c r="T241" s="145" t="s">
        <v>5</v>
      </c>
      <c r="U241" s="43" t="s">
        <v>40</v>
      </c>
      <c r="V241" s="146">
        <v>0.68899999999999995</v>
      </c>
      <c r="W241" s="146">
        <f>V241*K241</f>
        <v>57.049199999999992</v>
      </c>
      <c r="X241" s="146">
        <v>0</v>
      </c>
      <c r="Y241" s="146">
        <f>X241*K241</f>
        <v>0</v>
      </c>
      <c r="Z241" s="146">
        <v>6.3E-2</v>
      </c>
      <c r="AA241" s="147">
        <f>Z241*K241</f>
        <v>5.2164000000000001</v>
      </c>
      <c r="AR241" s="20" t="s">
        <v>148</v>
      </c>
      <c r="AT241" s="20" t="s">
        <v>131</v>
      </c>
      <c r="AU241" s="20" t="s">
        <v>96</v>
      </c>
      <c r="AY241" s="20" t="s">
        <v>130</v>
      </c>
      <c r="BE241" s="148">
        <f>IF(U241="základní",N241,0)</f>
        <v>0</v>
      </c>
      <c r="BF241" s="148">
        <f>IF(U241="snížená",N241,0)</f>
        <v>0</v>
      </c>
      <c r="BG241" s="148">
        <f>IF(U241="zákl. přenesená",N241,0)</f>
        <v>0</v>
      </c>
      <c r="BH241" s="148">
        <f>IF(U241="sníž. přenesená",N241,0)</f>
        <v>0</v>
      </c>
      <c r="BI241" s="148">
        <f>IF(U241="nulová",N241,0)</f>
        <v>0</v>
      </c>
      <c r="BJ241" s="20" t="s">
        <v>19</v>
      </c>
      <c r="BK241" s="148">
        <f>ROUND(L241*K241,2)</f>
        <v>0</v>
      </c>
      <c r="BL241" s="20" t="s">
        <v>148</v>
      </c>
      <c r="BM241" s="20" t="s">
        <v>356</v>
      </c>
    </row>
    <row r="242" spans="2:65" s="11" customFormat="1" ht="22.5" customHeight="1">
      <c r="B242" s="157"/>
      <c r="C242" s="158"/>
      <c r="D242" s="158"/>
      <c r="E242" s="159" t="s">
        <v>5</v>
      </c>
      <c r="F242" s="256" t="s">
        <v>444</v>
      </c>
      <c r="G242" s="257"/>
      <c r="H242" s="257"/>
      <c r="I242" s="257"/>
      <c r="J242" s="185"/>
      <c r="K242" s="160">
        <v>82.8</v>
      </c>
      <c r="L242" s="158"/>
      <c r="M242" s="158"/>
      <c r="N242" s="158"/>
      <c r="O242" s="158"/>
      <c r="P242" s="158"/>
      <c r="Q242" s="158"/>
      <c r="R242" s="161"/>
      <c r="T242" s="162"/>
      <c r="U242" s="158"/>
      <c r="V242" s="158"/>
      <c r="W242" s="158"/>
      <c r="X242" s="158"/>
      <c r="Y242" s="158"/>
      <c r="Z242" s="158"/>
      <c r="AA242" s="163"/>
      <c r="AT242" s="164" t="s">
        <v>138</v>
      </c>
      <c r="AU242" s="164" t="s">
        <v>96</v>
      </c>
      <c r="AV242" s="11" t="s">
        <v>96</v>
      </c>
      <c r="AW242" s="11" t="s">
        <v>33</v>
      </c>
      <c r="AX242" s="11" t="s">
        <v>19</v>
      </c>
      <c r="AY242" s="164" t="s">
        <v>130</v>
      </c>
    </row>
    <row r="243" spans="2:65" s="1" customFormat="1" ht="31.5" customHeight="1">
      <c r="B243" s="139"/>
      <c r="C243" s="140">
        <v>50</v>
      </c>
      <c r="D243" s="140" t="s">
        <v>131</v>
      </c>
      <c r="E243" s="141" t="s">
        <v>357</v>
      </c>
      <c r="F243" s="250" t="s">
        <v>462</v>
      </c>
      <c r="G243" s="250"/>
      <c r="H243" s="250"/>
      <c r="I243" s="250"/>
      <c r="J243" s="142" t="s">
        <v>210</v>
      </c>
      <c r="K243" s="143">
        <v>277</v>
      </c>
      <c r="L243" s="251"/>
      <c r="M243" s="251"/>
      <c r="N243" s="251">
        <f>ROUND(L243*K243,2)</f>
        <v>0</v>
      </c>
      <c r="O243" s="251"/>
      <c r="P243" s="251"/>
      <c r="Q243" s="251"/>
      <c r="R243" s="144"/>
      <c r="T243" s="145" t="s">
        <v>5</v>
      </c>
      <c r="U243" s="43" t="s">
        <v>40</v>
      </c>
      <c r="V243" s="146">
        <v>0.27300000000000002</v>
      </c>
      <c r="W243" s="146">
        <f>V243*K243</f>
        <v>75.621000000000009</v>
      </c>
      <c r="X243" s="146">
        <v>0</v>
      </c>
      <c r="Y243" s="146">
        <f>X243*K243</f>
        <v>0</v>
      </c>
      <c r="Z243" s="146">
        <v>0</v>
      </c>
      <c r="AA243" s="147">
        <f>Z243*K243</f>
        <v>0</v>
      </c>
      <c r="AR243" s="20" t="s">
        <v>148</v>
      </c>
      <c r="AT243" s="20" t="s">
        <v>131</v>
      </c>
      <c r="AU243" s="20" t="s">
        <v>96</v>
      </c>
      <c r="AY243" s="20" t="s">
        <v>130</v>
      </c>
      <c r="BE243" s="148">
        <f>IF(U243="základní",N243,0)</f>
        <v>0</v>
      </c>
      <c r="BF243" s="148">
        <f>IF(U243="snížená",N243,0)</f>
        <v>0</v>
      </c>
      <c r="BG243" s="148">
        <f>IF(U243="zákl. přenesená",N243,0)</f>
        <v>0</v>
      </c>
      <c r="BH243" s="148">
        <f>IF(U243="sníž. přenesená",N243,0)</f>
        <v>0</v>
      </c>
      <c r="BI243" s="148">
        <f>IF(U243="nulová",N243,0)</f>
        <v>0</v>
      </c>
      <c r="BJ243" s="20" t="s">
        <v>19</v>
      </c>
      <c r="BK243" s="148">
        <f>ROUND(L243*K243,2)</f>
        <v>0</v>
      </c>
      <c r="BL243" s="20" t="s">
        <v>148</v>
      </c>
      <c r="BM243" s="20" t="s">
        <v>358</v>
      </c>
    </row>
    <row r="244" spans="2:65" s="12" customFormat="1" ht="22.5" customHeight="1">
      <c r="B244" s="168"/>
      <c r="C244" s="169"/>
      <c r="D244" s="169"/>
      <c r="E244" s="170" t="s">
        <v>5</v>
      </c>
      <c r="F244" s="271"/>
      <c r="G244" s="272"/>
      <c r="H244" s="272"/>
      <c r="I244" s="272"/>
      <c r="J244" s="169"/>
      <c r="K244" s="171"/>
      <c r="L244" s="169"/>
      <c r="M244" s="169"/>
      <c r="N244" s="169"/>
      <c r="O244" s="169"/>
      <c r="P244" s="169"/>
      <c r="Q244" s="169"/>
      <c r="R244" s="172"/>
      <c r="T244" s="173"/>
      <c r="U244" s="169"/>
      <c r="V244" s="169"/>
      <c r="W244" s="169"/>
      <c r="X244" s="169"/>
      <c r="Y244" s="169"/>
      <c r="Z244" s="169"/>
      <c r="AA244" s="174"/>
      <c r="AT244" s="175" t="s">
        <v>138</v>
      </c>
      <c r="AU244" s="175" t="s">
        <v>96</v>
      </c>
      <c r="AV244" s="12" t="s">
        <v>148</v>
      </c>
      <c r="AW244" s="12" t="s">
        <v>33</v>
      </c>
      <c r="AX244" s="12" t="s">
        <v>19</v>
      </c>
      <c r="AY244" s="175" t="s">
        <v>130</v>
      </c>
    </row>
    <row r="245" spans="2:65" s="1" customFormat="1" ht="31.5" customHeight="1">
      <c r="B245" s="139"/>
      <c r="C245" s="140">
        <v>51</v>
      </c>
      <c r="D245" s="140" t="s">
        <v>131</v>
      </c>
      <c r="E245" s="141" t="s">
        <v>359</v>
      </c>
      <c r="F245" s="250" t="s">
        <v>360</v>
      </c>
      <c r="G245" s="250"/>
      <c r="H245" s="250"/>
      <c r="I245" s="250"/>
      <c r="J245" s="142" t="s">
        <v>210</v>
      </c>
      <c r="K245" s="143">
        <v>6.5730000000000004</v>
      </c>
      <c r="L245" s="251"/>
      <c r="M245" s="251"/>
      <c r="N245" s="251">
        <f>ROUND(L245*K245,2)</f>
        <v>0</v>
      </c>
      <c r="O245" s="251"/>
      <c r="P245" s="251"/>
      <c r="Q245" s="251"/>
      <c r="R245" s="144"/>
      <c r="T245" s="145" t="s">
        <v>5</v>
      </c>
      <c r="U245" s="43" t="s">
        <v>40</v>
      </c>
      <c r="V245" s="146">
        <v>0.51</v>
      </c>
      <c r="W245" s="146">
        <f>V245*K245</f>
        <v>3.35223</v>
      </c>
      <c r="X245" s="146">
        <v>0</v>
      </c>
      <c r="Y245" s="146">
        <f>X245*K245</f>
        <v>0</v>
      </c>
      <c r="Z245" s="146">
        <v>0</v>
      </c>
      <c r="AA245" s="147">
        <f>Z245*K245</f>
        <v>0</v>
      </c>
      <c r="AR245" s="20" t="s">
        <v>148</v>
      </c>
      <c r="AT245" s="20" t="s">
        <v>131</v>
      </c>
      <c r="AU245" s="20" t="s">
        <v>96</v>
      </c>
      <c r="AY245" s="20" t="s">
        <v>130</v>
      </c>
      <c r="BE245" s="148">
        <f>IF(U245="základní",N245,0)</f>
        <v>0</v>
      </c>
      <c r="BF245" s="148">
        <f>IF(U245="snížená",N245,0)</f>
        <v>0</v>
      </c>
      <c r="BG245" s="148">
        <f>IF(U245="zákl. přenesená",N245,0)</f>
        <v>0</v>
      </c>
      <c r="BH245" s="148">
        <f>IF(U245="sníž. přenesená",N245,0)</f>
        <v>0</v>
      </c>
      <c r="BI245" s="148">
        <f>IF(U245="nulová",N245,0)</f>
        <v>0</v>
      </c>
      <c r="BJ245" s="20" t="s">
        <v>19</v>
      </c>
      <c r="BK245" s="148">
        <f>ROUND(L245*K245,2)</f>
        <v>0</v>
      </c>
      <c r="BL245" s="20" t="s">
        <v>148</v>
      </c>
      <c r="BM245" s="20" t="s">
        <v>361</v>
      </c>
    </row>
    <row r="246" spans="2:65" s="11" customFormat="1" ht="22.5" customHeight="1">
      <c r="B246" s="157"/>
      <c r="C246" s="158"/>
      <c r="D246" s="158"/>
      <c r="E246" s="159" t="s">
        <v>5</v>
      </c>
      <c r="F246" s="269" t="s">
        <v>463</v>
      </c>
      <c r="G246" s="257"/>
      <c r="H246" s="257"/>
      <c r="I246" s="257"/>
      <c r="J246" s="158"/>
      <c r="K246" s="160">
        <v>6.5730000000000004</v>
      </c>
      <c r="L246" s="158"/>
      <c r="M246" s="158"/>
      <c r="N246" s="158"/>
      <c r="O246" s="158"/>
      <c r="P246" s="158"/>
      <c r="Q246" s="158"/>
      <c r="R246" s="161"/>
      <c r="T246" s="162"/>
      <c r="U246" s="158"/>
      <c r="V246" s="158"/>
      <c r="W246" s="158"/>
      <c r="X246" s="158"/>
      <c r="Y246" s="158"/>
      <c r="Z246" s="158"/>
      <c r="AA246" s="163"/>
      <c r="AT246" s="164" t="s">
        <v>138</v>
      </c>
      <c r="AU246" s="164" t="s">
        <v>96</v>
      </c>
      <c r="AV246" s="11" t="s">
        <v>96</v>
      </c>
      <c r="AW246" s="11" t="s">
        <v>33</v>
      </c>
      <c r="AX246" s="11" t="s">
        <v>19</v>
      </c>
      <c r="AY246" s="164" t="s">
        <v>130</v>
      </c>
    </row>
    <row r="247" spans="2:65" s="1" customFormat="1" ht="31.5" customHeight="1">
      <c r="B247" s="139"/>
      <c r="C247" s="140">
        <v>52</v>
      </c>
      <c r="D247" s="140" t="s">
        <v>131</v>
      </c>
      <c r="E247" s="141" t="s">
        <v>362</v>
      </c>
      <c r="F247" s="250" t="s">
        <v>363</v>
      </c>
      <c r="G247" s="250"/>
      <c r="H247" s="250"/>
      <c r="I247" s="250"/>
      <c r="J247" s="142" t="s">
        <v>210</v>
      </c>
      <c r="K247" s="143">
        <v>98.34</v>
      </c>
      <c r="L247" s="251"/>
      <c r="M247" s="251"/>
      <c r="N247" s="251">
        <f>ROUND(L247*K247,2)</f>
        <v>0</v>
      </c>
      <c r="O247" s="251"/>
      <c r="P247" s="251"/>
      <c r="Q247" s="251"/>
      <c r="R247" s="144"/>
      <c r="T247" s="145" t="s">
        <v>5</v>
      </c>
      <c r="U247" s="43" t="s">
        <v>40</v>
      </c>
      <c r="V247" s="146">
        <v>0.40400000000000003</v>
      </c>
      <c r="W247" s="146">
        <f>V247*K247</f>
        <v>39.729360000000007</v>
      </c>
      <c r="X247" s="146">
        <v>0</v>
      </c>
      <c r="Y247" s="146">
        <f>X247*K247</f>
        <v>0</v>
      </c>
      <c r="Z247" s="146">
        <v>0</v>
      </c>
      <c r="AA247" s="147">
        <f>Z247*K247</f>
        <v>0</v>
      </c>
      <c r="AR247" s="20" t="s">
        <v>148</v>
      </c>
      <c r="AT247" s="20" t="s">
        <v>131</v>
      </c>
      <c r="AU247" s="20" t="s">
        <v>96</v>
      </c>
      <c r="AY247" s="20" t="s">
        <v>130</v>
      </c>
      <c r="BE247" s="148">
        <f>IF(U247="základní",N247,0)</f>
        <v>0</v>
      </c>
      <c r="BF247" s="148">
        <f>IF(U247="snížená",N247,0)</f>
        <v>0</v>
      </c>
      <c r="BG247" s="148">
        <f>IF(U247="zákl. přenesená",N247,0)</f>
        <v>0</v>
      </c>
      <c r="BH247" s="148">
        <f>IF(U247="sníž. přenesená",N247,0)</f>
        <v>0</v>
      </c>
      <c r="BI247" s="148">
        <f>IF(U247="nulová",N247,0)</f>
        <v>0</v>
      </c>
      <c r="BJ247" s="20" t="s">
        <v>19</v>
      </c>
      <c r="BK247" s="148">
        <f>ROUND(L247*K247,2)</f>
        <v>0</v>
      </c>
      <c r="BL247" s="20" t="s">
        <v>148</v>
      </c>
      <c r="BM247" s="20" t="s">
        <v>364</v>
      </c>
    </row>
    <row r="248" spans="2:65" s="11" customFormat="1" ht="22.5" customHeight="1">
      <c r="B248" s="157"/>
      <c r="C248" s="158"/>
      <c r="D248" s="158"/>
      <c r="E248" s="159" t="s">
        <v>5</v>
      </c>
      <c r="F248" s="269" t="s">
        <v>463</v>
      </c>
      <c r="G248" s="257"/>
      <c r="H248" s="257"/>
      <c r="I248" s="257"/>
      <c r="J248" s="158"/>
      <c r="K248" s="160">
        <v>15.54</v>
      </c>
      <c r="L248" s="158"/>
      <c r="M248" s="158"/>
      <c r="N248" s="158"/>
      <c r="O248" s="158"/>
      <c r="P248" s="158"/>
      <c r="Q248" s="158"/>
      <c r="R248" s="161"/>
      <c r="T248" s="162"/>
      <c r="U248" s="158"/>
      <c r="V248" s="158"/>
      <c r="W248" s="158"/>
      <c r="X248" s="158"/>
      <c r="Y248" s="158"/>
      <c r="Z248" s="158"/>
      <c r="AA248" s="163"/>
      <c r="AT248" s="164" t="s">
        <v>138</v>
      </c>
      <c r="AU248" s="164" t="s">
        <v>96</v>
      </c>
      <c r="AV248" s="11" t="s">
        <v>96</v>
      </c>
      <c r="AW248" s="11" t="s">
        <v>33</v>
      </c>
      <c r="AX248" s="11" t="s">
        <v>75</v>
      </c>
      <c r="AY248" s="164" t="s">
        <v>130</v>
      </c>
    </row>
    <row r="249" spans="2:65" s="11" customFormat="1" ht="22.5" customHeight="1">
      <c r="B249" s="157"/>
      <c r="C249" s="158"/>
      <c r="D249" s="158"/>
      <c r="E249" s="159" t="s">
        <v>5</v>
      </c>
      <c r="F249" s="270" t="s">
        <v>464</v>
      </c>
      <c r="G249" s="255"/>
      <c r="H249" s="255"/>
      <c r="I249" s="255"/>
      <c r="J249" s="158"/>
      <c r="K249" s="160">
        <v>82.8</v>
      </c>
      <c r="L249" s="158"/>
      <c r="M249" s="158"/>
      <c r="N249" s="158"/>
      <c r="O249" s="158"/>
      <c r="P249" s="158"/>
      <c r="Q249" s="158"/>
      <c r="R249" s="161"/>
      <c r="T249" s="162"/>
      <c r="U249" s="158"/>
      <c r="V249" s="158"/>
      <c r="W249" s="158"/>
      <c r="X249" s="158"/>
      <c r="Y249" s="158"/>
      <c r="Z249" s="158"/>
      <c r="AA249" s="163"/>
      <c r="AT249" s="164" t="s">
        <v>138</v>
      </c>
      <c r="AU249" s="164" t="s">
        <v>96</v>
      </c>
      <c r="AV249" s="11" t="s">
        <v>96</v>
      </c>
      <c r="AW249" s="11" t="s">
        <v>33</v>
      </c>
      <c r="AX249" s="11" t="s">
        <v>75</v>
      </c>
      <c r="AY249" s="164" t="s">
        <v>130</v>
      </c>
    </row>
    <row r="250" spans="2:65" s="12" customFormat="1" ht="22.5" customHeight="1">
      <c r="B250" s="168"/>
      <c r="C250" s="169"/>
      <c r="D250" s="169"/>
      <c r="E250" s="170" t="s">
        <v>5</v>
      </c>
      <c r="F250" s="271" t="s">
        <v>200</v>
      </c>
      <c r="G250" s="272"/>
      <c r="H250" s="272"/>
      <c r="I250" s="272"/>
      <c r="J250" s="169"/>
      <c r="K250" s="171">
        <v>98.34</v>
      </c>
      <c r="L250" s="169"/>
      <c r="M250" s="169"/>
      <c r="N250" s="169"/>
      <c r="O250" s="169"/>
      <c r="P250" s="169"/>
      <c r="Q250" s="169"/>
      <c r="R250" s="172"/>
      <c r="T250" s="173"/>
      <c r="U250" s="169"/>
      <c r="V250" s="169"/>
      <c r="W250" s="169"/>
      <c r="X250" s="169"/>
      <c r="Y250" s="169"/>
      <c r="Z250" s="169"/>
      <c r="AA250" s="174"/>
      <c r="AT250" s="175" t="s">
        <v>138</v>
      </c>
      <c r="AU250" s="175" t="s">
        <v>96</v>
      </c>
      <c r="AV250" s="12" t="s">
        <v>148</v>
      </c>
      <c r="AW250" s="12" t="s">
        <v>33</v>
      </c>
      <c r="AX250" s="12" t="s">
        <v>19</v>
      </c>
      <c r="AY250" s="175" t="s">
        <v>130</v>
      </c>
    </row>
    <row r="251" spans="2:65" s="1" customFormat="1" ht="31.5" customHeight="1">
      <c r="B251" s="139"/>
      <c r="C251" s="140">
        <v>53</v>
      </c>
      <c r="D251" s="140" t="s">
        <v>131</v>
      </c>
      <c r="E251" s="141" t="s">
        <v>365</v>
      </c>
      <c r="F251" s="250" t="s">
        <v>366</v>
      </c>
      <c r="G251" s="250"/>
      <c r="H251" s="250"/>
      <c r="I251" s="250"/>
      <c r="J251" s="142" t="s">
        <v>226</v>
      </c>
      <c r="K251" s="143">
        <v>138</v>
      </c>
      <c r="L251" s="251"/>
      <c r="M251" s="251"/>
      <c r="N251" s="251">
        <f>ROUND(L251*K251,2)</f>
        <v>0</v>
      </c>
      <c r="O251" s="251"/>
      <c r="P251" s="251"/>
      <c r="Q251" s="251"/>
      <c r="R251" s="144"/>
      <c r="T251" s="145" t="s">
        <v>5</v>
      </c>
      <c r="U251" s="43" t="s">
        <v>40</v>
      </c>
      <c r="V251" s="146">
        <v>0.26300000000000001</v>
      </c>
      <c r="W251" s="146">
        <f>V251*K251</f>
        <v>36.294000000000004</v>
      </c>
      <c r="X251" s="146">
        <v>0</v>
      </c>
      <c r="Y251" s="146">
        <f>X251*K251</f>
        <v>0</v>
      </c>
      <c r="Z251" s="146">
        <v>0</v>
      </c>
      <c r="AA251" s="147">
        <f>Z251*K251</f>
        <v>0</v>
      </c>
      <c r="AR251" s="20" t="s">
        <v>148</v>
      </c>
      <c r="AT251" s="20" t="s">
        <v>131</v>
      </c>
      <c r="AU251" s="20" t="s">
        <v>96</v>
      </c>
      <c r="AY251" s="20" t="s">
        <v>130</v>
      </c>
      <c r="BE251" s="148">
        <f>IF(U251="základní",N251,0)</f>
        <v>0</v>
      </c>
      <c r="BF251" s="148">
        <f>IF(U251="snížená",N251,0)</f>
        <v>0</v>
      </c>
      <c r="BG251" s="148">
        <f>IF(U251="zákl. přenesená",N251,0)</f>
        <v>0</v>
      </c>
      <c r="BH251" s="148">
        <f>IF(U251="sníž. přenesená",N251,0)</f>
        <v>0</v>
      </c>
      <c r="BI251" s="148">
        <f>IF(U251="nulová",N251,0)</f>
        <v>0</v>
      </c>
      <c r="BJ251" s="20" t="s">
        <v>19</v>
      </c>
      <c r="BK251" s="148">
        <f>ROUND(L251*K251,2)</f>
        <v>0</v>
      </c>
      <c r="BL251" s="20" t="s">
        <v>148</v>
      </c>
      <c r="BM251" s="20" t="s">
        <v>367</v>
      </c>
    </row>
    <row r="252" spans="2:65" s="11" customFormat="1" ht="22.5" customHeight="1">
      <c r="B252" s="157"/>
      <c r="C252" s="158"/>
      <c r="D252" s="158"/>
      <c r="E252" s="159" t="s">
        <v>5</v>
      </c>
      <c r="F252" s="269" t="s">
        <v>443</v>
      </c>
      <c r="G252" s="257"/>
      <c r="H252" s="257"/>
      <c r="I252" s="257"/>
      <c r="J252" s="158"/>
      <c r="K252" s="160">
        <v>138</v>
      </c>
      <c r="L252" s="158"/>
      <c r="M252" s="158"/>
      <c r="N252" s="158"/>
      <c r="O252" s="158"/>
      <c r="P252" s="158"/>
      <c r="Q252" s="158"/>
      <c r="R252" s="161"/>
      <c r="T252" s="162"/>
      <c r="U252" s="158"/>
      <c r="V252" s="158"/>
      <c r="W252" s="158"/>
      <c r="X252" s="158"/>
      <c r="Y252" s="158"/>
      <c r="Z252" s="158"/>
      <c r="AA252" s="163"/>
      <c r="AT252" s="164" t="s">
        <v>138</v>
      </c>
      <c r="AU252" s="164" t="s">
        <v>96</v>
      </c>
      <c r="AV252" s="11" t="s">
        <v>96</v>
      </c>
      <c r="AW252" s="11" t="s">
        <v>33</v>
      </c>
      <c r="AX252" s="11" t="s">
        <v>19</v>
      </c>
      <c r="AY252" s="164" t="s">
        <v>130</v>
      </c>
    </row>
    <row r="253" spans="2:65" s="1" customFormat="1" ht="31.5" customHeight="1">
      <c r="B253" s="139"/>
      <c r="C253" s="140">
        <v>54</v>
      </c>
      <c r="D253" s="140" t="s">
        <v>131</v>
      </c>
      <c r="E253" s="141" t="s">
        <v>368</v>
      </c>
      <c r="F253" s="250" t="s">
        <v>369</v>
      </c>
      <c r="G253" s="250"/>
      <c r="H253" s="250"/>
      <c r="I253" s="250"/>
      <c r="J253" s="142" t="s">
        <v>210</v>
      </c>
      <c r="K253" s="143">
        <v>172.5</v>
      </c>
      <c r="L253" s="251"/>
      <c r="M253" s="251"/>
      <c r="N253" s="251">
        <f>ROUND(L253*K253,2)</f>
        <v>0</v>
      </c>
      <c r="O253" s="251"/>
      <c r="P253" s="251"/>
      <c r="Q253" s="251"/>
      <c r="R253" s="144"/>
      <c r="T253" s="145" t="s">
        <v>5</v>
      </c>
      <c r="U253" s="43" t="s">
        <v>40</v>
      </c>
      <c r="V253" s="146">
        <v>1.615</v>
      </c>
      <c r="W253" s="146">
        <f>V253*K253</f>
        <v>278.58749999999998</v>
      </c>
      <c r="X253" s="146">
        <v>0</v>
      </c>
      <c r="Y253" s="146">
        <f>X253*K253</f>
        <v>0</v>
      </c>
      <c r="Z253" s="146">
        <v>3.7499999999999999E-2</v>
      </c>
      <c r="AA253" s="147">
        <f>Z253*K253</f>
        <v>6.46875</v>
      </c>
      <c r="AR253" s="20" t="s">
        <v>148</v>
      </c>
      <c r="AT253" s="20" t="s">
        <v>131</v>
      </c>
      <c r="AU253" s="20" t="s">
        <v>96</v>
      </c>
      <c r="AY253" s="20" t="s">
        <v>130</v>
      </c>
      <c r="BE253" s="148">
        <f>IF(U253="základní",N253,0)</f>
        <v>0</v>
      </c>
      <c r="BF253" s="148">
        <f>IF(U253="snížená",N253,0)</f>
        <v>0</v>
      </c>
      <c r="BG253" s="148">
        <f>IF(U253="zákl. přenesená",N253,0)</f>
        <v>0</v>
      </c>
      <c r="BH253" s="148">
        <f>IF(U253="sníž. přenesená",N253,0)</f>
        <v>0</v>
      </c>
      <c r="BI253" s="148">
        <f>IF(U253="nulová",N253,0)</f>
        <v>0</v>
      </c>
      <c r="BJ253" s="20" t="s">
        <v>19</v>
      </c>
      <c r="BK253" s="148">
        <f>ROUND(L253*K253,2)</f>
        <v>0</v>
      </c>
      <c r="BL253" s="20" t="s">
        <v>148</v>
      </c>
      <c r="BM253" s="20" t="s">
        <v>370</v>
      </c>
    </row>
    <row r="254" spans="2:65" s="11" customFormat="1" ht="22.5" customHeight="1">
      <c r="B254" s="157"/>
      <c r="C254" s="158"/>
      <c r="D254" s="158"/>
      <c r="E254" s="159" t="s">
        <v>5</v>
      </c>
      <c r="F254" s="269" t="s">
        <v>465</v>
      </c>
      <c r="G254" s="257"/>
      <c r="H254" s="257"/>
      <c r="I254" s="257"/>
      <c r="J254" s="158"/>
      <c r="K254" s="160">
        <v>172.5</v>
      </c>
      <c r="L254" s="158"/>
      <c r="M254" s="158"/>
      <c r="N254" s="158"/>
      <c r="O254" s="158"/>
      <c r="P254" s="158"/>
      <c r="Q254" s="158"/>
      <c r="R254" s="161"/>
      <c r="T254" s="162"/>
      <c r="U254" s="158"/>
      <c r="V254" s="158"/>
      <c r="W254" s="158"/>
      <c r="X254" s="158"/>
      <c r="Y254" s="158"/>
      <c r="Z254" s="158"/>
      <c r="AA254" s="163"/>
      <c r="AT254" s="164" t="s">
        <v>138</v>
      </c>
      <c r="AU254" s="164" t="s">
        <v>96</v>
      </c>
      <c r="AV254" s="11" t="s">
        <v>96</v>
      </c>
      <c r="AW254" s="11" t="s">
        <v>33</v>
      </c>
      <c r="AX254" s="11" t="s">
        <v>19</v>
      </c>
      <c r="AY254" s="164" t="s">
        <v>130</v>
      </c>
    </row>
    <row r="255" spans="2:65" s="1" customFormat="1" ht="31.5" customHeight="1">
      <c r="B255" s="139"/>
      <c r="C255" s="140">
        <v>55</v>
      </c>
      <c r="D255" s="140" t="s">
        <v>131</v>
      </c>
      <c r="E255" s="141" t="s">
        <v>371</v>
      </c>
      <c r="F255" s="250" t="s">
        <v>372</v>
      </c>
      <c r="G255" s="250"/>
      <c r="H255" s="250"/>
      <c r="I255" s="250"/>
      <c r="J255" s="142" t="s">
        <v>210</v>
      </c>
      <c r="K255" s="143">
        <v>103.5</v>
      </c>
      <c r="L255" s="251"/>
      <c r="M255" s="251"/>
      <c r="N255" s="251">
        <f>ROUND(L255*K255,2)</f>
        <v>0</v>
      </c>
      <c r="O255" s="251"/>
      <c r="P255" s="251"/>
      <c r="Q255" s="251"/>
      <c r="R255" s="144"/>
      <c r="T255" s="145" t="s">
        <v>5</v>
      </c>
      <c r="U255" s="43" t="s">
        <v>40</v>
      </c>
      <c r="V255" s="146">
        <v>1.18</v>
      </c>
      <c r="W255" s="146">
        <f>V255*K255</f>
        <v>122.13</v>
      </c>
      <c r="X255" s="146">
        <v>3.0779999999999998E-2</v>
      </c>
      <c r="Y255" s="146">
        <f>X255*K255</f>
        <v>3.18573</v>
      </c>
      <c r="Z255" s="146">
        <v>0</v>
      </c>
      <c r="AA255" s="147">
        <f>Z255*K255</f>
        <v>0</v>
      </c>
      <c r="AR255" s="20" t="s">
        <v>148</v>
      </c>
      <c r="AT255" s="20" t="s">
        <v>131</v>
      </c>
      <c r="AU255" s="20" t="s">
        <v>96</v>
      </c>
      <c r="AY255" s="20" t="s">
        <v>130</v>
      </c>
      <c r="BE255" s="148">
        <f>IF(U255="základní",N255,0)</f>
        <v>0</v>
      </c>
      <c r="BF255" s="148">
        <f>IF(U255="snížená",N255,0)</f>
        <v>0</v>
      </c>
      <c r="BG255" s="148">
        <f>IF(U255="zákl. přenesená",N255,0)</f>
        <v>0</v>
      </c>
      <c r="BH255" s="148">
        <f>IF(U255="sníž. přenesená",N255,0)</f>
        <v>0</v>
      </c>
      <c r="BI255" s="148">
        <f>IF(U255="nulová",N255,0)</f>
        <v>0</v>
      </c>
      <c r="BJ255" s="20" t="s">
        <v>19</v>
      </c>
      <c r="BK255" s="148">
        <f>ROUND(L255*K255,2)</f>
        <v>0</v>
      </c>
      <c r="BL255" s="20" t="s">
        <v>148</v>
      </c>
      <c r="BM255" s="20" t="s">
        <v>373</v>
      </c>
    </row>
    <row r="256" spans="2:65" s="11" customFormat="1" ht="22.5" customHeight="1">
      <c r="B256" s="157"/>
      <c r="C256" s="158"/>
      <c r="D256" s="158"/>
      <c r="E256" s="159" t="s">
        <v>5</v>
      </c>
      <c r="F256" s="269" t="s">
        <v>466</v>
      </c>
      <c r="G256" s="257"/>
      <c r="H256" s="257"/>
      <c r="I256" s="257"/>
      <c r="J256" s="158"/>
      <c r="K256" s="160">
        <v>103.5</v>
      </c>
      <c r="L256" s="158"/>
      <c r="M256" s="158"/>
      <c r="N256" s="158"/>
      <c r="O256" s="158"/>
      <c r="P256" s="158"/>
      <c r="Q256" s="158"/>
      <c r="R256" s="161"/>
      <c r="T256" s="162"/>
      <c r="U256" s="158"/>
      <c r="V256" s="158"/>
      <c r="W256" s="158"/>
      <c r="X256" s="158"/>
      <c r="Y256" s="158"/>
      <c r="Z256" s="158"/>
      <c r="AA256" s="163"/>
      <c r="AT256" s="164" t="s">
        <v>138</v>
      </c>
      <c r="AU256" s="164" t="s">
        <v>96</v>
      </c>
      <c r="AV256" s="11" t="s">
        <v>96</v>
      </c>
      <c r="AW256" s="11" t="s">
        <v>33</v>
      </c>
      <c r="AX256" s="11" t="s">
        <v>19</v>
      </c>
      <c r="AY256" s="164" t="s">
        <v>130</v>
      </c>
    </row>
    <row r="257" spans="2:65" s="1" customFormat="1" ht="31.5" customHeight="1">
      <c r="B257" s="139"/>
      <c r="C257" s="140">
        <v>56</v>
      </c>
      <c r="D257" s="140" t="s">
        <v>131</v>
      </c>
      <c r="E257" s="141" t="s">
        <v>374</v>
      </c>
      <c r="F257" s="250" t="s">
        <v>375</v>
      </c>
      <c r="G257" s="250"/>
      <c r="H257" s="250"/>
      <c r="I257" s="250"/>
      <c r="J257" s="142" t="s">
        <v>210</v>
      </c>
      <c r="K257" s="143">
        <v>103.5</v>
      </c>
      <c r="L257" s="251"/>
      <c r="M257" s="251"/>
      <c r="N257" s="251">
        <f>ROUND(L257*K257,2)</f>
        <v>0</v>
      </c>
      <c r="O257" s="251"/>
      <c r="P257" s="251"/>
      <c r="Q257" s="251"/>
      <c r="R257" s="144"/>
      <c r="T257" s="145" t="s">
        <v>5</v>
      </c>
      <c r="U257" s="43" t="s">
        <v>40</v>
      </c>
      <c r="V257" s="146">
        <v>1.3640000000000001</v>
      </c>
      <c r="W257" s="146">
        <f>V257*K257</f>
        <v>141.17400000000001</v>
      </c>
      <c r="X257" s="146">
        <v>3.7199999999999997E-2</v>
      </c>
      <c r="Y257" s="146">
        <f>X257*K257</f>
        <v>3.8501999999999996</v>
      </c>
      <c r="Z257" s="146">
        <v>0</v>
      </c>
      <c r="AA257" s="147">
        <f>Z257*K257</f>
        <v>0</v>
      </c>
      <c r="AR257" s="20" t="s">
        <v>148</v>
      </c>
      <c r="AT257" s="20" t="s">
        <v>131</v>
      </c>
      <c r="AU257" s="20" t="s">
        <v>96</v>
      </c>
      <c r="AY257" s="20" t="s">
        <v>130</v>
      </c>
      <c r="BE257" s="148">
        <f>IF(U257="základní",N257,0)</f>
        <v>0</v>
      </c>
      <c r="BF257" s="148">
        <f>IF(U257="snížená",N257,0)</f>
        <v>0</v>
      </c>
      <c r="BG257" s="148">
        <f>IF(U257="zákl. přenesená",N257,0)</f>
        <v>0</v>
      </c>
      <c r="BH257" s="148">
        <f>IF(U257="sníž. přenesená",N257,0)</f>
        <v>0</v>
      </c>
      <c r="BI257" s="148">
        <f>IF(U257="nulová",N257,0)</f>
        <v>0</v>
      </c>
      <c r="BJ257" s="20" t="s">
        <v>19</v>
      </c>
      <c r="BK257" s="148">
        <f>ROUND(L257*K257,2)</f>
        <v>0</v>
      </c>
      <c r="BL257" s="20" t="s">
        <v>148</v>
      </c>
      <c r="BM257" s="20" t="s">
        <v>376</v>
      </c>
    </row>
    <row r="258" spans="2:65" s="11" customFormat="1" ht="22.5" customHeight="1">
      <c r="B258" s="157"/>
      <c r="C258" s="158"/>
      <c r="D258" s="158"/>
      <c r="E258" s="159" t="s">
        <v>5</v>
      </c>
      <c r="F258" s="269" t="s">
        <v>466</v>
      </c>
      <c r="G258" s="257"/>
      <c r="H258" s="257"/>
      <c r="I258" s="257"/>
      <c r="J258" s="185"/>
      <c r="K258" s="160">
        <v>103.5</v>
      </c>
      <c r="L258" s="158"/>
      <c r="M258" s="158"/>
      <c r="N258" s="158"/>
      <c r="O258" s="158"/>
      <c r="P258" s="158"/>
      <c r="Q258" s="158"/>
      <c r="R258" s="161"/>
      <c r="T258" s="162"/>
      <c r="U258" s="158"/>
      <c r="V258" s="158"/>
      <c r="W258" s="158"/>
      <c r="X258" s="158"/>
      <c r="Y258" s="158"/>
      <c r="Z258" s="158"/>
      <c r="AA258" s="163"/>
      <c r="AT258" s="164" t="s">
        <v>138</v>
      </c>
      <c r="AU258" s="164" t="s">
        <v>96</v>
      </c>
      <c r="AV258" s="11" t="s">
        <v>96</v>
      </c>
      <c r="AW258" s="11" t="s">
        <v>33</v>
      </c>
      <c r="AX258" s="11" t="s">
        <v>19</v>
      </c>
      <c r="AY258" s="164" t="s">
        <v>130</v>
      </c>
    </row>
    <row r="259" spans="2:65" s="1" customFormat="1" ht="44.25" customHeight="1">
      <c r="B259" s="139"/>
      <c r="C259" s="140">
        <v>57</v>
      </c>
      <c r="D259" s="140" t="s">
        <v>131</v>
      </c>
      <c r="E259" s="141" t="s">
        <v>377</v>
      </c>
      <c r="F259" s="250" t="s">
        <v>378</v>
      </c>
      <c r="G259" s="250"/>
      <c r="H259" s="250"/>
      <c r="I259" s="250"/>
      <c r="J259" s="142" t="s">
        <v>226</v>
      </c>
      <c r="K259" s="143">
        <v>100</v>
      </c>
      <c r="L259" s="251"/>
      <c r="M259" s="251"/>
      <c r="N259" s="251">
        <f>ROUND(L259*K259,2)</f>
        <v>0</v>
      </c>
      <c r="O259" s="251"/>
      <c r="P259" s="251"/>
      <c r="Q259" s="251"/>
      <c r="R259" s="144"/>
      <c r="T259" s="145" t="s">
        <v>5</v>
      </c>
      <c r="U259" s="43" t="s">
        <v>40</v>
      </c>
      <c r="V259" s="146">
        <v>2.9630000000000001</v>
      </c>
      <c r="W259" s="146">
        <f>V259*K259</f>
        <v>296.3</v>
      </c>
      <c r="X259" s="146">
        <v>1.983E-2</v>
      </c>
      <c r="Y259" s="146">
        <f>X259*K259</f>
        <v>1.9830000000000001</v>
      </c>
      <c r="Z259" s="146">
        <v>0</v>
      </c>
      <c r="AA259" s="147">
        <f>Z259*K259</f>
        <v>0</v>
      </c>
      <c r="AR259" s="20" t="s">
        <v>148</v>
      </c>
      <c r="AT259" s="20" t="s">
        <v>131</v>
      </c>
      <c r="AU259" s="20" t="s">
        <v>96</v>
      </c>
      <c r="AY259" s="20" t="s">
        <v>130</v>
      </c>
      <c r="BE259" s="148">
        <f>IF(U259="základní",N259,0)</f>
        <v>0</v>
      </c>
      <c r="BF259" s="148">
        <f>IF(U259="snížená",N259,0)</f>
        <v>0</v>
      </c>
      <c r="BG259" s="148">
        <f>IF(U259="zákl. přenesená",N259,0)</f>
        <v>0</v>
      </c>
      <c r="BH259" s="148">
        <f>IF(U259="sníž. přenesená",N259,0)</f>
        <v>0</v>
      </c>
      <c r="BI259" s="148">
        <f>IF(U259="nulová",N259,0)</f>
        <v>0</v>
      </c>
      <c r="BJ259" s="20" t="s">
        <v>19</v>
      </c>
      <c r="BK259" s="148">
        <f>ROUND(L259*K259,2)</f>
        <v>0</v>
      </c>
      <c r="BL259" s="20" t="s">
        <v>148</v>
      </c>
      <c r="BM259" s="20" t="s">
        <v>379</v>
      </c>
    </row>
    <row r="260" spans="2:65" s="11" customFormat="1" ht="22.5" customHeight="1">
      <c r="B260" s="157"/>
      <c r="C260" s="158"/>
      <c r="D260" s="158"/>
      <c r="E260" s="159" t="s">
        <v>5</v>
      </c>
      <c r="F260" s="269" t="s">
        <v>467</v>
      </c>
      <c r="G260" s="257"/>
      <c r="H260" s="257"/>
      <c r="I260" s="257"/>
      <c r="J260" s="185"/>
      <c r="K260" s="160">
        <v>100</v>
      </c>
      <c r="L260" s="158"/>
      <c r="M260" s="158"/>
      <c r="N260" s="158"/>
      <c r="O260" s="158"/>
      <c r="P260" s="158"/>
      <c r="Q260" s="158"/>
      <c r="R260" s="161"/>
      <c r="T260" s="162"/>
      <c r="U260" s="158"/>
      <c r="V260" s="158"/>
      <c r="W260" s="158"/>
      <c r="X260" s="158"/>
      <c r="Y260" s="158"/>
      <c r="Z260" s="158"/>
      <c r="AA260" s="163"/>
      <c r="AT260" s="164" t="s">
        <v>138</v>
      </c>
      <c r="AU260" s="164" t="s">
        <v>96</v>
      </c>
      <c r="AV260" s="11" t="s">
        <v>96</v>
      </c>
      <c r="AW260" s="11" t="s">
        <v>33</v>
      </c>
      <c r="AX260" s="11" t="s">
        <v>19</v>
      </c>
      <c r="AY260" s="164" t="s">
        <v>130</v>
      </c>
    </row>
    <row r="261" spans="2:65" s="1" customFormat="1" ht="31.5" customHeight="1">
      <c r="B261" s="139"/>
      <c r="C261" s="140">
        <v>58</v>
      </c>
      <c r="D261" s="140" t="s">
        <v>131</v>
      </c>
      <c r="E261" s="141" t="s">
        <v>380</v>
      </c>
      <c r="F261" s="250" t="s">
        <v>381</v>
      </c>
      <c r="G261" s="250"/>
      <c r="H261" s="250"/>
      <c r="I261" s="250"/>
      <c r="J261" s="142" t="s">
        <v>226</v>
      </c>
      <c r="K261" s="143">
        <v>100</v>
      </c>
      <c r="L261" s="251"/>
      <c r="M261" s="251"/>
      <c r="N261" s="251">
        <f>ROUND(L261*K261,2)</f>
        <v>0</v>
      </c>
      <c r="O261" s="251"/>
      <c r="P261" s="251"/>
      <c r="Q261" s="251"/>
      <c r="R261" s="144"/>
      <c r="T261" s="145" t="s">
        <v>5</v>
      </c>
      <c r="U261" s="43" t="s">
        <v>40</v>
      </c>
      <c r="V261" s="146">
        <v>1.958</v>
      </c>
      <c r="W261" s="146">
        <f>V261*K261</f>
        <v>195.79999999999998</v>
      </c>
      <c r="X261" s="146">
        <v>1.1000000000000001E-3</v>
      </c>
      <c r="Y261" s="146">
        <f>X261*K261</f>
        <v>0.11</v>
      </c>
      <c r="Z261" s="146">
        <v>1E-3</v>
      </c>
      <c r="AA261" s="147">
        <f>Z261*K261</f>
        <v>0.1</v>
      </c>
      <c r="AR261" s="20" t="s">
        <v>148</v>
      </c>
      <c r="AT261" s="20" t="s">
        <v>131</v>
      </c>
      <c r="AU261" s="20" t="s">
        <v>96</v>
      </c>
      <c r="AY261" s="20" t="s">
        <v>130</v>
      </c>
      <c r="BE261" s="148">
        <f>IF(U261="základní",N261,0)</f>
        <v>0</v>
      </c>
      <c r="BF261" s="148">
        <f>IF(U261="snížená",N261,0)</f>
        <v>0</v>
      </c>
      <c r="BG261" s="148">
        <f>IF(U261="zákl. přenesená",N261,0)</f>
        <v>0</v>
      </c>
      <c r="BH261" s="148">
        <f>IF(U261="sníž. přenesená",N261,0)</f>
        <v>0</v>
      </c>
      <c r="BI261" s="148">
        <f>IF(U261="nulová",N261,0)</f>
        <v>0</v>
      </c>
      <c r="BJ261" s="20" t="s">
        <v>19</v>
      </c>
      <c r="BK261" s="148">
        <f>ROUND(L261*K261,2)</f>
        <v>0</v>
      </c>
      <c r="BL261" s="20" t="s">
        <v>148</v>
      </c>
      <c r="BM261" s="20" t="s">
        <v>382</v>
      </c>
    </row>
    <row r="262" spans="2:65" s="11" customFormat="1" ht="22.5" customHeight="1">
      <c r="B262" s="157"/>
      <c r="C262" s="158"/>
      <c r="D262" s="158"/>
      <c r="E262" s="159" t="s">
        <v>5</v>
      </c>
      <c r="F262" s="269" t="s">
        <v>468</v>
      </c>
      <c r="G262" s="257"/>
      <c r="H262" s="257"/>
      <c r="I262" s="257"/>
      <c r="J262" s="158"/>
      <c r="K262" s="160">
        <v>100</v>
      </c>
      <c r="L262" s="158"/>
      <c r="M262" s="158"/>
      <c r="N262" s="158"/>
      <c r="O262" s="158"/>
      <c r="P262" s="158"/>
      <c r="Q262" s="158"/>
      <c r="R262" s="161"/>
      <c r="T262" s="162"/>
      <c r="U262" s="158"/>
      <c r="V262" s="158"/>
      <c r="W262" s="158"/>
      <c r="X262" s="158"/>
      <c r="Y262" s="158"/>
      <c r="Z262" s="158"/>
      <c r="AA262" s="163"/>
      <c r="AT262" s="164" t="s">
        <v>138</v>
      </c>
      <c r="AU262" s="164" t="s">
        <v>96</v>
      </c>
      <c r="AV262" s="11" t="s">
        <v>96</v>
      </c>
      <c r="AW262" s="11" t="s">
        <v>33</v>
      </c>
      <c r="AX262" s="11" t="s">
        <v>19</v>
      </c>
      <c r="AY262" s="164" t="s">
        <v>130</v>
      </c>
    </row>
    <row r="263" spans="2:65" s="1" customFormat="1" ht="31.5" customHeight="1">
      <c r="B263" s="139"/>
      <c r="C263" s="140">
        <v>59</v>
      </c>
      <c r="D263" s="140" t="s">
        <v>131</v>
      </c>
      <c r="E263" s="141" t="s">
        <v>383</v>
      </c>
      <c r="F263" s="250" t="s">
        <v>384</v>
      </c>
      <c r="G263" s="250"/>
      <c r="H263" s="250"/>
      <c r="I263" s="250"/>
      <c r="J263" s="142" t="s">
        <v>226</v>
      </c>
      <c r="K263" s="143">
        <v>66.665999999999997</v>
      </c>
      <c r="L263" s="251"/>
      <c r="M263" s="251"/>
      <c r="N263" s="251">
        <f>ROUND(L263*K263,2)</f>
        <v>0</v>
      </c>
      <c r="O263" s="251"/>
      <c r="P263" s="251"/>
      <c r="Q263" s="251"/>
      <c r="R263" s="144"/>
      <c r="T263" s="145" t="s">
        <v>5</v>
      </c>
      <c r="U263" s="43" t="s">
        <v>40</v>
      </c>
      <c r="V263" s="146">
        <v>2.4359999999999999</v>
      </c>
      <c r="W263" s="146">
        <f>V263*K263</f>
        <v>162.39837599999998</v>
      </c>
      <c r="X263" s="146">
        <v>5.1999999999999995E-4</v>
      </c>
      <c r="Y263" s="146">
        <f>X263*K263</f>
        <v>3.4666319999999994E-2</v>
      </c>
      <c r="Z263" s="146">
        <v>1E-3</v>
      </c>
      <c r="AA263" s="147">
        <f>Z263*K263</f>
        <v>6.6666000000000003E-2</v>
      </c>
      <c r="AR263" s="20" t="s">
        <v>148</v>
      </c>
      <c r="AT263" s="20" t="s">
        <v>131</v>
      </c>
      <c r="AU263" s="20" t="s">
        <v>96</v>
      </c>
      <c r="AY263" s="20" t="s">
        <v>130</v>
      </c>
      <c r="BE263" s="148">
        <f>IF(U263="základní",N263,0)</f>
        <v>0</v>
      </c>
      <c r="BF263" s="148">
        <f>IF(U263="snížená",N263,0)</f>
        <v>0</v>
      </c>
      <c r="BG263" s="148">
        <f>IF(U263="zákl. přenesená",N263,0)</f>
        <v>0</v>
      </c>
      <c r="BH263" s="148">
        <f>IF(U263="sníž. přenesená",N263,0)</f>
        <v>0</v>
      </c>
      <c r="BI263" s="148">
        <f>IF(U263="nulová",N263,0)</f>
        <v>0</v>
      </c>
      <c r="BJ263" s="20" t="s">
        <v>19</v>
      </c>
      <c r="BK263" s="148">
        <f>ROUND(L263*K263,2)</f>
        <v>0</v>
      </c>
      <c r="BL263" s="20" t="s">
        <v>148</v>
      </c>
      <c r="BM263" s="20" t="s">
        <v>385</v>
      </c>
    </row>
    <row r="264" spans="2:65" s="11" customFormat="1" ht="22.5" customHeight="1">
      <c r="B264" s="157"/>
      <c r="C264" s="158"/>
      <c r="D264" s="158"/>
      <c r="E264" s="159" t="s">
        <v>5</v>
      </c>
      <c r="F264" s="269" t="s">
        <v>469</v>
      </c>
      <c r="G264" s="257"/>
      <c r="H264" s="257"/>
      <c r="I264" s="257"/>
      <c r="J264" s="158"/>
      <c r="K264" s="160">
        <v>66.665999999999997</v>
      </c>
      <c r="L264" s="158"/>
      <c r="M264" s="158"/>
      <c r="N264" s="158"/>
      <c r="O264" s="158"/>
      <c r="P264" s="158"/>
      <c r="Q264" s="158"/>
      <c r="R264" s="161"/>
      <c r="T264" s="162"/>
      <c r="U264" s="158"/>
      <c r="V264" s="158"/>
      <c r="W264" s="158"/>
      <c r="X264" s="158"/>
      <c r="Y264" s="158"/>
      <c r="Z264" s="158"/>
      <c r="AA264" s="163"/>
      <c r="AT264" s="164" t="s">
        <v>138</v>
      </c>
      <c r="AU264" s="164" t="s">
        <v>96</v>
      </c>
      <c r="AV264" s="11" t="s">
        <v>96</v>
      </c>
      <c r="AW264" s="11" t="s">
        <v>33</v>
      </c>
      <c r="AX264" s="11" t="s">
        <v>19</v>
      </c>
      <c r="AY264" s="164" t="s">
        <v>130</v>
      </c>
    </row>
    <row r="265" spans="2:65" s="9" customFormat="1" ht="29.85" customHeight="1">
      <c r="B265" s="128"/>
      <c r="C265" s="129"/>
      <c r="D265" s="138" t="s">
        <v>181</v>
      </c>
      <c r="E265" s="138"/>
      <c r="F265" s="138"/>
      <c r="G265" s="138"/>
      <c r="H265" s="138"/>
      <c r="I265" s="138"/>
      <c r="J265" s="138"/>
      <c r="K265" s="138"/>
      <c r="L265" s="138"/>
      <c r="M265" s="138"/>
      <c r="N265" s="264">
        <f>BK265</f>
        <v>0</v>
      </c>
      <c r="O265" s="265"/>
      <c r="P265" s="265"/>
      <c r="Q265" s="265"/>
      <c r="R265" s="131"/>
      <c r="T265" s="132"/>
      <c r="U265" s="129"/>
      <c r="V265" s="129"/>
      <c r="W265" s="133">
        <f>SUM(W266:W270)</f>
        <v>4.0341100000000001</v>
      </c>
      <c r="X265" s="129"/>
      <c r="Y265" s="133">
        <f>SUM(Y266:Y270)</f>
        <v>0</v>
      </c>
      <c r="Z265" s="129"/>
      <c r="AA265" s="134">
        <f>SUM(AA266:AA270)</f>
        <v>0</v>
      </c>
      <c r="AR265" s="135" t="s">
        <v>19</v>
      </c>
      <c r="AT265" s="136" t="s">
        <v>74</v>
      </c>
      <c r="AU265" s="136" t="s">
        <v>19</v>
      </c>
      <c r="AY265" s="135" t="s">
        <v>130</v>
      </c>
      <c r="BK265" s="137">
        <f>SUM(BK266:BK270)</f>
        <v>0</v>
      </c>
    </row>
    <row r="266" spans="2:65" s="1" customFormat="1" ht="31.5" customHeight="1">
      <c r="B266" s="139"/>
      <c r="C266" s="140">
        <v>60</v>
      </c>
      <c r="D266" s="140" t="s">
        <v>131</v>
      </c>
      <c r="E266" s="141" t="s">
        <v>386</v>
      </c>
      <c r="F266" s="250" t="s">
        <v>387</v>
      </c>
      <c r="G266" s="250"/>
      <c r="H266" s="250"/>
      <c r="I266" s="250"/>
      <c r="J266" s="142" t="s">
        <v>270</v>
      </c>
      <c r="K266" s="143">
        <v>21.806000000000001</v>
      </c>
      <c r="L266" s="251"/>
      <c r="M266" s="251"/>
      <c r="N266" s="251">
        <f>ROUND(L266*K266,2)</f>
        <v>0</v>
      </c>
      <c r="O266" s="251"/>
      <c r="P266" s="251"/>
      <c r="Q266" s="251"/>
      <c r="R266" s="144"/>
      <c r="T266" s="145" t="s">
        <v>5</v>
      </c>
      <c r="U266" s="43" t="s">
        <v>40</v>
      </c>
      <c r="V266" s="146">
        <v>0.125</v>
      </c>
      <c r="W266" s="146">
        <f>V266*K266</f>
        <v>2.7257500000000001</v>
      </c>
      <c r="X266" s="146">
        <v>0</v>
      </c>
      <c r="Y266" s="146">
        <f>X266*K266</f>
        <v>0</v>
      </c>
      <c r="Z266" s="146">
        <v>0</v>
      </c>
      <c r="AA266" s="147">
        <f>Z266*K266</f>
        <v>0</v>
      </c>
      <c r="AR266" s="20" t="s">
        <v>148</v>
      </c>
      <c r="AT266" s="20" t="s">
        <v>131</v>
      </c>
      <c r="AU266" s="20" t="s">
        <v>96</v>
      </c>
      <c r="AY266" s="20" t="s">
        <v>130</v>
      </c>
      <c r="BE266" s="148">
        <f>IF(U266="základní",N266,0)</f>
        <v>0</v>
      </c>
      <c r="BF266" s="148">
        <f>IF(U266="snížená",N266,0)</f>
        <v>0</v>
      </c>
      <c r="BG266" s="148">
        <f>IF(U266="zákl. přenesená",N266,0)</f>
        <v>0</v>
      </c>
      <c r="BH266" s="148">
        <f>IF(U266="sníž. přenesená",N266,0)</f>
        <v>0</v>
      </c>
      <c r="BI266" s="148">
        <f>IF(U266="nulová",N266,0)</f>
        <v>0</v>
      </c>
      <c r="BJ266" s="20" t="s">
        <v>19</v>
      </c>
      <c r="BK266" s="148">
        <f>ROUND(L266*K266,2)</f>
        <v>0</v>
      </c>
      <c r="BL266" s="20" t="s">
        <v>148</v>
      </c>
      <c r="BM266" s="20" t="s">
        <v>388</v>
      </c>
    </row>
    <row r="267" spans="2:65" s="11" customFormat="1" ht="44.25" customHeight="1">
      <c r="B267" s="157"/>
      <c r="C267" s="158"/>
      <c r="D267" s="158"/>
      <c r="E267" s="159" t="s">
        <v>5</v>
      </c>
      <c r="F267" s="269" t="s">
        <v>470</v>
      </c>
      <c r="G267" s="257"/>
      <c r="H267" s="257"/>
      <c r="I267" s="257"/>
      <c r="J267" s="158"/>
      <c r="K267" s="160">
        <v>21.806000000000001</v>
      </c>
      <c r="L267" s="158"/>
      <c r="M267" s="158"/>
      <c r="N267" s="158"/>
      <c r="O267" s="158"/>
      <c r="P267" s="158"/>
      <c r="Q267" s="158"/>
      <c r="R267" s="161"/>
      <c r="T267" s="162"/>
      <c r="U267" s="158"/>
      <c r="V267" s="158"/>
      <c r="W267" s="158"/>
      <c r="X267" s="158"/>
      <c r="Y267" s="158"/>
      <c r="Z267" s="158"/>
      <c r="AA267" s="163"/>
      <c r="AT267" s="164" t="s">
        <v>138</v>
      </c>
      <c r="AU267" s="164" t="s">
        <v>96</v>
      </c>
      <c r="AV267" s="11" t="s">
        <v>96</v>
      </c>
      <c r="AW267" s="11" t="s">
        <v>33</v>
      </c>
      <c r="AX267" s="11" t="s">
        <v>75</v>
      </c>
      <c r="AY267" s="164" t="s">
        <v>130</v>
      </c>
    </row>
    <row r="268" spans="2:65" s="1" customFormat="1" ht="31.5" customHeight="1">
      <c r="B268" s="139"/>
      <c r="C268" s="140">
        <v>61</v>
      </c>
      <c r="D268" s="140" t="s">
        <v>131</v>
      </c>
      <c r="E268" s="141" t="s">
        <v>389</v>
      </c>
      <c r="F268" s="250" t="s">
        <v>471</v>
      </c>
      <c r="G268" s="250"/>
      <c r="H268" s="250"/>
      <c r="I268" s="250"/>
      <c r="J268" s="142" t="s">
        <v>270</v>
      </c>
      <c r="K268" s="143">
        <v>218.06</v>
      </c>
      <c r="L268" s="251"/>
      <c r="M268" s="251"/>
      <c r="N268" s="251">
        <f>ROUND(L268*K268,2)</f>
        <v>0</v>
      </c>
      <c r="O268" s="251"/>
      <c r="P268" s="251"/>
      <c r="Q268" s="251"/>
      <c r="R268" s="144"/>
      <c r="T268" s="145" t="s">
        <v>5</v>
      </c>
      <c r="U268" s="43" t="s">
        <v>40</v>
      </c>
      <c r="V268" s="146">
        <v>6.0000000000000001E-3</v>
      </c>
      <c r="W268" s="146">
        <f>V268*K268</f>
        <v>1.30836</v>
      </c>
      <c r="X268" s="146">
        <v>0</v>
      </c>
      <c r="Y268" s="146">
        <f>X268*K268</f>
        <v>0</v>
      </c>
      <c r="Z268" s="146">
        <v>0</v>
      </c>
      <c r="AA268" s="147">
        <f>Z268*K268</f>
        <v>0</v>
      </c>
      <c r="AR268" s="20" t="s">
        <v>148</v>
      </c>
      <c r="AT268" s="20" t="s">
        <v>131</v>
      </c>
      <c r="AU268" s="20" t="s">
        <v>96</v>
      </c>
      <c r="AY268" s="20" t="s">
        <v>130</v>
      </c>
      <c r="BE268" s="148">
        <f>IF(U268="základní",N268,0)</f>
        <v>0</v>
      </c>
      <c r="BF268" s="148">
        <f>IF(U268="snížená",N268,0)</f>
        <v>0</v>
      </c>
      <c r="BG268" s="148">
        <f>IF(U268="zákl. přenesená",N268,0)</f>
        <v>0</v>
      </c>
      <c r="BH268" s="148">
        <f>IF(U268="sníž. přenesená",N268,0)</f>
        <v>0</v>
      </c>
      <c r="BI268" s="148">
        <f>IF(U268="nulová",N268,0)</f>
        <v>0</v>
      </c>
      <c r="BJ268" s="20" t="s">
        <v>19</v>
      </c>
      <c r="BK268" s="148">
        <f>ROUND(L268*K268,2)</f>
        <v>0</v>
      </c>
      <c r="BL268" s="20" t="s">
        <v>148</v>
      </c>
      <c r="BM268" s="20" t="s">
        <v>390</v>
      </c>
    </row>
    <row r="269" spans="2:65" s="11" customFormat="1" ht="44.25" customHeight="1">
      <c r="B269" s="157"/>
      <c r="C269" s="158"/>
      <c r="D269" s="158"/>
      <c r="E269" s="159" t="s">
        <v>5</v>
      </c>
      <c r="F269" s="269" t="s">
        <v>470</v>
      </c>
      <c r="G269" s="257"/>
      <c r="H269" s="257"/>
      <c r="I269" s="257"/>
      <c r="J269" s="158"/>
      <c r="K269" s="160">
        <v>218.06</v>
      </c>
      <c r="L269" s="158"/>
      <c r="M269" s="158"/>
      <c r="N269" s="158"/>
      <c r="O269" s="158"/>
      <c r="P269" s="158"/>
      <c r="Q269" s="158"/>
      <c r="R269" s="161"/>
      <c r="T269" s="162"/>
      <c r="U269" s="158"/>
      <c r="V269" s="158"/>
      <c r="W269" s="158"/>
      <c r="X269" s="158"/>
      <c r="Y269" s="158"/>
      <c r="Z269" s="158"/>
      <c r="AA269" s="163"/>
      <c r="AT269" s="164" t="s">
        <v>138</v>
      </c>
      <c r="AU269" s="164" t="s">
        <v>96</v>
      </c>
      <c r="AV269" s="11" t="s">
        <v>96</v>
      </c>
      <c r="AW269" s="11" t="s">
        <v>33</v>
      </c>
      <c r="AX269" s="11" t="s">
        <v>75</v>
      </c>
      <c r="AY269" s="164" t="s">
        <v>130</v>
      </c>
    </row>
    <row r="270" spans="2:65" s="1" customFormat="1" ht="31.5" customHeight="1">
      <c r="B270" s="139"/>
      <c r="C270" s="140">
        <v>62</v>
      </c>
      <c r="D270" s="140" t="s">
        <v>131</v>
      </c>
      <c r="E270" s="141" t="s">
        <v>391</v>
      </c>
      <c r="F270" s="250" t="s">
        <v>392</v>
      </c>
      <c r="G270" s="250"/>
      <c r="H270" s="250"/>
      <c r="I270" s="250"/>
      <c r="J270" s="142" t="s">
        <v>270</v>
      </c>
      <c r="K270" s="143">
        <v>21.806000000000001</v>
      </c>
      <c r="L270" s="251"/>
      <c r="M270" s="251"/>
      <c r="N270" s="251">
        <f>ROUND(L270*K270,2)</f>
        <v>0</v>
      </c>
      <c r="O270" s="251"/>
      <c r="P270" s="251"/>
      <c r="Q270" s="251"/>
      <c r="R270" s="144"/>
      <c r="T270" s="145" t="s">
        <v>5</v>
      </c>
      <c r="U270" s="43" t="s">
        <v>40</v>
      </c>
      <c r="V270" s="146">
        <v>0</v>
      </c>
      <c r="W270" s="146">
        <f>V270*K270</f>
        <v>0</v>
      </c>
      <c r="X270" s="146">
        <v>0</v>
      </c>
      <c r="Y270" s="146">
        <f>X270*K270</f>
        <v>0</v>
      </c>
      <c r="Z270" s="146">
        <v>0</v>
      </c>
      <c r="AA270" s="147">
        <f>Z270*K270</f>
        <v>0</v>
      </c>
      <c r="AR270" s="20" t="s">
        <v>148</v>
      </c>
      <c r="AT270" s="20" t="s">
        <v>131</v>
      </c>
      <c r="AU270" s="20" t="s">
        <v>96</v>
      </c>
      <c r="AY270" s="20" t="s">
        <v>130</v>
      </c>
      <c r="BE270" s="148">
        <f>IF(U270="základní",N270,0)</f>
        <v>0</v>
      </c>
      <c r="BF270" s="148">
        <f>IF(U270="snížená",N270,0)</f>
        <v>0</v>
      </c>
      <c r="BG270" s="148">
        <f>IF(U270="zákl. přenesená",N270,0)</f>
        <v>0</v>
      </c>
      <c r="BH270" s="148">
        <f>IF(U270="sníž. přenesená",N270,0)</f>
        <v>0</v>
      </c>
      <c r="BI270" s="148">
        <f>IF(U270="nulová",N270,0)</f>
        <v>0</v>
      </c>
      <c r="BJ270" s="20" t="s">
        <v>19</v>
      </c>
      <c r="BK270" s="148">
        <f>ROUND(L270*K270,2)</f>
        <v>0</v>
      </c>
      <c r="BL270" s="20" t="s">
        <v>148</v>
      </c>
      <c r="BM270" s="20" t="s">
        <v>393</v>
      </c>
    </row>
    <row r="271" spans="2:65" s="9" customFormat="1" ht="29.85" customHeight="1">
      <c r="B271" s="128"/>
      <c r="C271" s="129"/>
      <c r="D271" s="138" t="s">
        <v>182</v>
      </c>
      <c r="E271" s="138"/>
      <c r="F271" s="138"/>
      <c r="G271" s="138"/>
      <c r="H271" s="138"/>
      <c r="I271" s="138"/>
      <c r="J271" s="138"/>
      <c r="K271" s="138"/>
      <c r="L271" s="138"/>
      <c r="M271" s="138"/>
      <c r="N271" s="264">
        <f>BK271</f>
        <v>0</v>
      </c>
      <c r="O271" s="265"/>
      <c r="P271" s="265"/>
      <c r="Q271" s="265"/>
      <c r="R271" s="131"/>
      <c r="T271" s="132"/>
      <c r="U271" s="129"/>
      <c r="V271" s="129"/>
      <c r="W271" s="133">
        <f>W272</f>
        <v>69.352013999999997</v>
      </c>
      <c r="X271" s="129"/>
      <c r="Y271" s="133">
        <f>Y272</f>
        <v>0</v>
      </c>
      <c r="Z271" s="129"/>
      <c r="AA271" s="134">
        <f>AA272</f>
        <v>0</v>
      </c>
      <c r="AR271" s="135" t="s">
        <v>19</v>
      </c>
      <c r="AT271" s="136" t="s">
        <v>74</v>
      </c>
      <c r="AU271" s="136" t="s">
        <v>19</v>
      </c>
      <c r="AY271" s="135" t="s">
        <v>130</v>
      </c>
      <c r="BK271" s="137">
        <f>BK272</f>
        <v>0</v>
      </c>
    </row>
    <row r="272" spans="2:65" s="1" customFormat="1" ht="31.5" customHeight="1">
      <c r="B272" s="139"/>
      <c r="C272" s="140">
        <v>63</v>
      </c>
      <c r="D272" s="140" t="s">
        <v>131</v>
      </c>
      <c r="E272" s="141" t="s">
        <v>394</v>
      </c>
      <c r="F272" s="250" t="s">
        <v>395</v>
      </c>
      <c r="G272" s="250"/>
      <c r="H272" s="250"/>
      <c r="I272" s="250"/>
      <c r="J272" s="142" t="s">
        <v>270</v>
      </c>
      <c r="K272" s="143">
        <v>88.122</v>
      </c>
      <c r="L272" s="251"/>
      <c r="M272" s="251"/>
      <c r="N272" s="251">
        <f>ROUND(L272*K272,2)</f>
        <v>0</v>
      </c>
      <c r="O272" s="251"/>
      <c r="P272" s="251"/>
      <c r="Q272" s="251"/>
      <c r="R272" s="144"/>
      <c r="T272" s="145" t="s">
        <v>5</v>
      </c>
      <c r="U272" s="43" t="s">
        <v>40</v>
      </c>
      <c r="V272" s="146">
        <v>0.78700000000000003</v>
      </c>
      <c r="W272" s="146">
        <f>V272*K272</f>
        <v>69.352013999999997</v>
      </c>
      <c r="X272" s="146">
        <v>0</v>
      </c>
      <c r="Y272" s="146">
        <f>X272*K272</f>
        <v>0</v>
      </c>
      <c r="Z272" s="146">
        <v>0</v>
      </c>
      <c r="AA272" s="147">
        <f>Z272*K272</f>
        <v>0</v>
      </c>
      <c r="AR272" s="20" t="s">
        <v>148</v>
      </c>
      <c r="AT272" s="20" t="s">
        <v>131</v>
      </c>
      <c r="AU272" s="20" t="s">
        <v>96</v>
      </c>
      <c r="AY272" s="20" t="s">
        <v>130</v>
      </c>
      <c r="BE272" s="148">
        <f>IF(U272="základní",N272,0)</f>
        <v>0</v>
      </c>
      <c r="BF272" s="148">
        <f>IF(U272="snížená",N272,0)</f>
        <v>0</v>
      </c>
      <c r="BG272" s="148">
        <f>IF(U272="zákl. přenesená",N272,0)</f>
        <v>0</v>
      </c>
      <c r="BH272" s="148">
        <f>IF(U272="sníž. přenesená",N272,0)</f>
        <v>0</v>
      </c>
      <c r="BI272" s="148">
        <f>IF(U272="nulová",N272,0)</f>
        <v>0</v>
      </c>
      <c r="BJ272" s="20" t="s">
        <v>19</v>
      </c>
      <c r="BK272" s="148">
        <f>ROUND(L272*K272,2)</f>
        <v>0</v>
      </c>
      <c r="BL272" s="20" t="s">
        <v>148</v>
      </c>
      <c r="BM272" s="20" t="s">
        <v>396</v>
      </c>
    </row>
    <row r="273" spans="2:65" s="9" customFormat="1" ht="37.35" customHeight="1">
      <c r="B273" s="128"/>
      <c r="C273" s="129"/>
      <c r="D273" s="130" t="s">
        <v>183</v>
      </c>
      <c r="E273" s="130"/>
      <c r="F273" s="130"/>
      <c r="G273" s="130"/>
      <c r="H273" s="130"/>
      <c r="I273" s="130"/>
      <c r="J273" s="130"/>
      <c r="K273" s="130"/>
      <c r="L273" s="130"/>
      <c r="M273" s="130"/>
      <c r="N273" s="283">
        <f>BK273</f>
        <v>0</v>
      </c>
      <c r="O273" s="284"/>
      <c r="P273" s="284"/>
      <c r="Q273" s="284"/>
      <c r="R273" s="131"/>
      <c r="T273" s="132"/>
      <c r="U273" s="129"/>
      <c r="V273" s="129"/>
      <c r="W273" s="133">
        <f>W274+W277+W282</f>
        <v>43.726439999999997</v>
      </c>
      <c r="X273" s="129"/>
      <c r="Y273" s="133">
        <f>Y274+Y277+Y282</f>
        <v>0.21861999999999998</v>
      </c>
      <c r="Z273" s="129"/>
      <c r="AA273" s="134">
        <f>AA274+AA277+AA282</f>
        <v>0</v>
      </c>
      <c r="AR273" s="135" t="s">
        <v>96</v>
      </c>
      <c r="AT273" s="136" t="s">
        <v>74</v>
      </c>
      <c r="AU273" s="136" t="s">
        <v>75</v>
      </c>
      <c r="AY273" s="135" t="s">
        <v>130</v>
      </c>
      <c r="BK273" s="137">
        <f>BK274+BK277+BK282</f>
        <v>0</v>
      </c>
    </row>
    <row r="274" spans="2:65" s="9" customFormat="1" ht="19.95" customHeight="1">
      <c r="B274" s="128"/>
      <c r="C274" s="129"/>
      <c r="D274" s="138" t="s">
        <v>184</v>
      </c>
      <c r="E274" s="138"/>
      <c r="F274" s="138"/>
      <c r="G274" s="138"/>
      <c r="H274" s="138"/>
      <c r="I274" s="138"/>
      <c r="J274" s="138"/>
      <c r="K274" s="138"/>
      <c r="L274" s="138"/>
      <c r="M274" s="138"/>
      <c r="N274" s="264">
        <f>BK274</f>
        <v>0</v>
      </c>
      <c r="O274" s="265"/>
      <c r="P274" s="265"/>
      <c r="Q274" s="265"/>
      <c r="R274" s="131"/>
      <c r="T274" s="132"/>
      <c r="U274" s="129"/>
      <c r="V274" s="129"/>
      <c r="W274" s="133">
        <f>SUM(W275:W276)</f>
        <v>2.9219999999999997</v>
      </c>
      <c r="X274" s="129"/>
      <c r="Y274" s="133">
        <f>SUM(Y275:Y276)</f>
        <v>0.12173999999999999</v>
      </c>
      <c r="Z274" s="129"/>
      <c r="AA274" s="134">
        <f>SUM(AA275:AA276)</f>
        <v>0</v>
      </c>
      <c r="AR274" s="135" t="s">
        <v>96</v>
      </c>
      <c r="AT274" s="136" t="s">
        <v>74</v>
      </c>
      <c r="AU274" s="136" t="s">
        <v>19</v>
      </c>
      <c r="AY274" s="135" t="s">
        <v>130</v>
      </c>
      <c r="BK274" s="137">
        <f>SUM(BK275:BK276)</f>
        <v>0</v>
      </c>
    </row>
    <row r="275" spans="2:65" s="1" customFormat="1" ht="31.5" customHeight="1">
      <c r="B275" s="139"/>
      <c r="C275" s="140">
        <v>64</v>
      </c>
      <c r="D275" s="140" t="s">
        <v>131</v>
      </c>
      <c r="E275" s="141" t="s">
        <v>397</v>
      </c>
      <c r="F275" s="250" t="s">
        <v>473</v>
      </c>
      <c r="G275" s="250"/>
      <c r="H275" s="250"/>
      <c r="I275" s="250"/>
      <c r="J275" s="142" t="s">
        <v>226</v>
      </c>
      <c r="K275" s="143">
        <v>6</v>
      </c>
      <c r="L275" s="251"/>
      <c r="M275" s="251"/>
      <c r="N275" s="251">
        <f>ROUND(L275*K275,2)</f>
        <v>0</v>
      </c>
      <c r="O275" s="251"/>
      <c r="P275" s="251"/>
      <c r="Q275" s="251"/>
      <c r="R275" s="144"/>
      <c r="T275" s="145" t="s">
        <v>5</v>
      </c>
      <c r="U275" s="43" t="s">
        <v>40</v>
      </c>
      <c r="V275" s="146">
        <v>0.48699999999999999</v>
      </c>
      <c r="W275" s="146">
        <f>V275*K275</f>
        <v>2.9219999999999997</v>
      </c>
      <c r="X275" s="146">
        <v>2.0289999999999999E-2</v>
      </c>
      <c r="Y275" s="146">
        <f>X275*K275</f>
        <v>0.12173999999999999</v>
      </c>
      <c r="Z275" s="146">
        <v>0</v>
      </c>
      <c r="AA275" s="147">
        <f>Z275*K275</f>
        <v>0</v>
      </c>
      <c r="AR275" s="20" t="s">
        <v>251</v>
      </c>
      <c r="AT275" s="20" t="s">
        <v>131</v>
      </c>
      <c r="AU275" s="20" t="s">
        <v>96</v>
      </c>
      <c r="AY275" s="20" t="s">
        <v>130</v>
      </c>
      <c r="BE275" s="148">
        <f>IF(U275="základní",N275,0)</f>
        <v>0</v>
      </c>
      <c r="BF275" s="148">
        <f>IF(U275="snížená",N275,0)</f>
        <v>0</v>
      </c>
      <c r="BG275" s="148">
        <f>IF(U275="zákl. přenesená",N275,0)</f>
        <v>0</v>
      </c>
      <c r="BH275" s="148">
        <f>IF(U275="sníž. přenesená",N275,0)</f>
        <v>0</v>
      </c>
      <c r="BI275" s="148">
        <f>IF(U275="nulová",N275,0)</f>
        <v>0</v>
      </c>
      <c r="BJ275" s="20" t="s">
        <v>19</v>
      </c>
      <c r="BK275" s="148">
        <f>ROUND(L275*K275,2)</f>
        <v>0</v>
      </c>
      <c r="BL275" s="20" t="s">
        <v>251</v>
      </c>
      <c r="BM275" s="20" t="s">
        <v>398</v>
      </c>
    </row>
    <row r="276" spans="2:65" s="11" customFormat="1" ht="31.5" customHeight="1">
      <c r="B276" s="157"/>
      <c r="C276" s="158"/>
      <c r="D276" s="158"/>
      <c r="E276" s="159" t="s">
        <v>5</v>
      </c>
      <c r="F276" s="256" t="s">
        <v>472</v>
      </c>
      <c r="G276" s="257"/>
      <c r="H276" s="257"/>
      <c r="I276" s="257"/>
      <c r="J276" s="158"/>
      <c r="K276" s="160">
        <v>6</v>
      </c>
      <c r="L276" s="158"/>
      <c r="M276" s="158"/>
      <c r="N276" s="158"/>
      <c r="O276" s="158"/>
      <c r="P276" s="158"/>
      <c r="Q276" s="158"/>
      <c r="R276" s="161"/>
      <c r="T276" s="162"/>
      <c r="U276" s="158"/>
      <c r="V276" s="158"/>
      <c r="W276" s="158"/>
      <c r="X276" s="158"/>
      <c r="Y276" s="158"/>
      <c r="Z276" s="158"/>
      <c r="AA276" s="163"/>
      <c r="AT276" s="164" t="s">
        <v>138</v>
      </c>
      <c r="AU276" s="164" t="s">
        <v>96</v>
      </c>
      <c r="AV276" s="11" t="s">
        <v>96</v>
      </c>
      <c r="AW276" s="11" t="s">
        <v>33</v>
      </c>
      <c r="AX276" s="11" t="s">
        <v>19</v>
      </c>
      <c r="AY276" s="164" t="s">
        <v>130</v>
      </c>
    </row>
    <row r="277" spans="2:65" s="9" customFormat="1" ht="29.85" customHeight="1">
      <c r="B277" s="128"/>
      <c r="C277" s="129"/>
      <c r="D277" s="138" t="s">
        <v>185</v>
      </c>
      <c r="E277" s="138"/>
      <c r="F277" s="138"/>
      <c r="G277" s="138"/>
      <c r="H277" s="138"/>
      <c r="I277" s="138"/>
      <c r="J277" s="138"/>
      <c r="K277" s="138"/>
      <c r="L277" s="138"/>
      <c r="M277" s="138"/>
      <c r="N277" s="264">
        <f>BK277</f>
        <v>0</v>
      </c>
      <c r="O277" s="265"/>
      <c r="P277" s="265"/>
      <c r="Q277" s="265"/>
      <c r="R277" s="131"/>
      <c r="T277" s="132"/>
      <c r="U277" s="129"/>
      <c r="V277" s="129"/>
      <c r="W277" s="133">
        <f>SUM(W278:W281)</f>
        <v>1.7064399999999997</v>
      </c>
      <c r="X277" s="129"/>
      <c r="Y277" s="133">
        <f>SUM(Y278:Y281)</f>
        <v>0</v>
      </c>
      <c r="Z277" s="129"/>
      <c r="AA277" s="134">
        <f>SUM(AA278:AA281)</f>
        <v>0</v>
      </c>
      <c r="AR277" s="135" t="s">
        <v>96</v>
      </c>
      <c r="AT277" s="136" t="s">
        <v>74</v>
      </c>
      <c r="AU277" s="136" t="s">
        <v>19</v>
      </c>
      <c r="AY277" s="135" t="s">
        <v>130</v>
      </c>
      <c r="BK277" s="137">
        <f>SUM(BK278:BK281)</f>
        <v>0</v>
      </c>
    </row>
    <row r="278" spans="2:65" s="1" customFormat="1" ht="22.5" customHeight="1">
      <c r="B278" s="139"/>
      <c r="C278" s="140">
        <v>65</v>
      </c>
      <c r="D278" s="140" t="s">
        <v>131</v>
      </c>
      <c r="E278" s="141" t="s">
        <v>399</v>
      </c>
      <c r="F278" s="250" t="s">
        <v>400</v>
      </c>
      <c r="G278" s="250"/>
      <c r="H278" s="250"/>
      <c r="I278" s="250"/>
      <c r="J278" s="142" t="s">
        <v>210</v>
      </c>
      <c r="K278" s="143">
        <v>46.12</v>
      </c>
      <c r="L278" s="251"/>
      <c r="M278" s="251"/>
      <c r="N278" s="251">
        <f>ROUND(L278*K278,2)</f>
        <v>0</v>
      </c>
      <c r="O278" s="251"/>
      <c r="P278" s="251"/>
      <c r="Q278" s="251"/>
      <c r="R278" s="144"/>
      <c r="T278" s="145" t="s">
        <v>5</v>
      </c>
      <c r="U278" s="43" t="s">
        <v>40</v>
      </c>
      <c r="V278" s="146">
        <v>3.6999999999999998E-2</v>
      </c>
      <c r="W278" s="146">
        <f>V278*K278</f>
        <v>1.7064399999999997</v>
      </c>
      <c r="X278" s="146">
        <v>0</v>
      </c>
      <c r="Y278" s="146">
        <f>X278*K278</f>
        <v>0</v>
      </c>
      <c r="Z278" s="146">
        <v>0</v>
      </c>
      <c r="AA278" s="147">
        <f>Z278*K278</f>
        <v>0</v>
      </c>
      <c r="AR278" s="20" t="s">
        <v>251</v>
      </c>
      <c r="AT278" s="20" t="s">
        <v>131</v>
      </c>
      <c r="AU278" s="20" t="s">
        <v>96</v>
      </c>
      <c r="AY278" s="20" t="s">
        <v>130</v>
      </c>
      <c r="BE278" s="148">
        <f>IF(U278="základní",N278,0)</f>
        <v>0</v>
      </c>
      <c r="BF278" s="148">
        <f>IF(U278="snížená",N278,0)</f>
        <v>0</v>
      </c>
      <c r="BG278" s="148">
        <f>IF(U278="zákl. přenesená",N278,0)</f>
        <v>0</v>
      </c>
      <c r="BH278" s="148">
        <f>IF(U278="sníž. přenesená",N278,0)</f>
        <v>0</v>
      </c>
      <c r="BI278" s="148">
        <f>IF(U278="nulová",N278,0)</f>
        <v>0</v>
      </c>
      <c r="BJ278" s="20" t="s">
        <v>19</v>
      </c>
      <c r="BK278" s="148">
        <f>ROUND(L278*K278,2)</f>
        <v>0</v>
      </c>
      <c r="BL278" s="20" t="s">
        <v>251</v>
      </c>
      <c r="BM278" s="20" t="s">
        <v>401</v>
      </c>
    </row>
    <row r="279" spans="2:65" s="11" customFormat="1" ht="22.5" customHeight="1">
      <c r="B279" s="157"/>
      <c r="C279" s="158"/>
      <c r="D279" s="158"/>
      <c r="E279" s="159" t="s">
        <v>5</v>
      </c>
      <c r="F279" s="256">
        <v>46.12</v>
      </c>
      <c r="G279" s="257"/>
      <c r="H279" s="257"/>
      <c r="I279" s="257"/>
      <c r="J279" s="158"/>
      <c r="K279" s="160">
        <v>46.12</v>
      </c>
      <c r="L279" s="158"/>
      <c r="M279" s="158"/>
      <c r="N279" s="158"/>
      <c r="O279" s="158"/>
      <c r="P279" s="158"/>
      <c r="Q279" s="158"/>
      <c r="R279" s="161"/>
      <c r="T279" s="162"/>
      <c r="U279" s="158"/>
      <c r="V279" s="158"/>
      <c r="W279" s="158"/>
      <c r="X279" s="158"/>
      <c r="Y279" s="158"/>
      <c r="Z279" s="158"/>
      <c r="AA279" s="163"/>
      <c r="AT279" s="164" t="s">
        <v>138</v>
      </c>
      <c r="AU279" s="164" t="s">
        <v>96</v>
      </c>
      <c r="AV279" s="11" t="s">
        <v>96</v>
      </c>
      <c r="AW279" s="11" t="s">
        <v>33</v>
      </c>
      <c r="AX279" s="11" t="s">
        <v>19</v>
      </c>
      <c r="AY279" s="164" t="s">
        <v>130</v>
      </c>
    </row>
    <row r="280" spans="2:65" s="1" customFormat="1" ht="31.5" customHeight="1">
      <c r="B280" s="139"/>
      <c r="C280" s="176">
        <v>66</v>
      </c>
      <c r="D280" s="176" t="s">
        <v>215</v>
      </c>
      <c r="E280" s="177" t="s">
        <v>402</v>
      </c>
      <c r="F280" s="273" t="s">
        <v>403</v>
      </c>
      <c r="G280" s="273"/>
      <c r="H280" s="273"/>
      <c r="I280" s="273"/>
      <c r="J280" s="178" t="s">
        <v>210</v>
      </c>
      <c r="K280" s="179">
        <v>200</v>
      </c>
      <c r="L280" s="274"/>
      <c r="M280" s="274"/>
      <c r="N280" s="274">
        <f>ROUND(L280*K280,2)</f>
        <v>0</v>
      </c>
      <c r="O280" s="251"/>
      <c r="P280" s="251"/>
      <c r="Q280" s="251"/>
      <c r="R280" s="144"/>
      <c r="T280" s="145" t="s">
        <v>5</v>
      </c>
      <c r="U280" s="43" t="s">
        <v>40</v>
      </c>
      <c r="V280" s="146">
        <v>0</v>
      </c>
      <c r="W280" s="146">
        <f>V280*K280</f>
        <v>0</v>
      </c>
      <c r="X280" s="146">
        <v>0</v>
      </c>
      <c r="Y280" s="146">
        <f>X280*K280</f>
        <v>0</v>
      </c>
      <c r="Z280" s="146">
        <v>0</v>
      </c>
      <c r="AA280" s="147">
        <f>Z280*K280</f>
        <v>0</v>
      </c>
      <c r="AR280" s="20" t="s">
        <v>312</v>
      </c>
      <c r="AT280" s="20" t="s">
        <v>215</v>
      </c>
      <c r="AU280" s="20" t="s">
        <v>96</v>
      </c>
      <c r="AY280" s="20" t="s">
        <v>130</v>
      </c>
      <c r="BE280" s="148">
        <f>IF(U280="základní",N280,0)</f>
        <v>0</v>
      </c>
      <c r="BF280" s="148">
        <f>IF(U280="snížená",N280,0)</f>
        <v>0</v>
      </c>
      <c r="BG280" s="148">
        <f>IF(U280="zákl. přenesená",N280,0)</f>
        <v>0</v>
      </c>
      <c r="BH280" s="148">
        <f>IF(U280="sníž. přenesená",N280,0)</f>
        <v>0</v>
      </c>
      <c r="BI280" s="148">
        <f>IF(U280="nulová",N280,0)</f>
        <v>0</v>
      </c>
      <c r="BJ280" s="20" t="s">
        <v>19</v>
      </c>
      <c r="BK280" s="148">
        <f>ROUND(L280*K280,2)</f>
        <v>0</v>
      </c>
      <c r="BL280" s="20" t="s">
        <v>251</v>
      </c>
      <c r="BM280" s="20" t="s">
        <v>404</v>
      </c>
    </row>
    <row r="281" spans="2:65" s="11" customFormat="1" ht="22.5" customHeight="1">
      <c r="B281" s="157"/>
      <c r="C281" s="158"/>
      <c r="D281" s="158"/>
      <c r="E281" s="159" t="s">
        <v>5</v>
      </c>
      <c r="F281" s="256">
        <v>200</v>
      </c>
      <c r="G281" s="257"/>
      <c r="H281" s="257"/>
      <c r="I281" s="257"/>
      <c r="J281" s="158"/>
      <c r="K281" s="160">
        <v>200</v>
      </c>
      <c r="L281" s="158"/>
      <c r="M281" s="158"/>
      <c r="N281" s="158"/>
      <c r="O281" s="158"/>
      <c r="P281" s="158"/>
      <c r="Q281" s="158"/>
      <c r="R281" s="161"/>
      <c r="T281" s="162"/>
      <c r="U281" s="158"/>
      <c r="V281" s="158"/>
      <c r="W281" s="158"/>
      <c r="X281" s="158"/>
      <c r="Y281" s="158"/>
      <c r="Z281" s="158"/>
      <c r="AA281" s="163"/>
      <c r="AT281" s="164" t="s">
        <v>138</v>
      </c>
      <c r="AU281" s="164" t="s">
        <v>96</v>
      </c>
      <c r="AV281" s="11" t="s">
        <v>96</v>
      </c>
      <c r="AW281" s="11" t="s">
        <v>33</v>
      </c>
      <c r="AX281" s="11" t="s">
        <v>19</v>
      </c>
      <c r="AY281" s="164" t="s">
        <v>130</v>
      </c>
    </row>
    <row r="282" spans="2:65" s="9" customFormat="1" ht="29.85" customHeight="1">
      <c r="B282" s="128"/>
      <c r="C282" s="129"/>
      <c r="D282" s="138" t="s">
        <v>186</v>
      </c>
      <c r="E282" s="138"/>
      <c r="F282" s="138"/>
      <c r="G282" s="138"/>
      <c r="H282" s="138"/>
      <c r="I282" s="138"/>
      <c r="J282" s="138"/>
      <c r="K282" s="138"/>
      <c r="L282" s="138"/>
      <c r="M282" s="138"/>
      <c r="N282" s="264">
        <f>BK282</f>
        <v>0</v>
      </c>
      <c r="O282" s="265"/>
      <c r="P282" s="265"/>
      <c r="Q282" s="265"/>
      <c r="R282" s="131"/>
      <c r="T282" s="132"/>
      <c r="U282" s="129"/>
      <c r="V282" s="129"/>
      <c r="W282" s="133">
        <f>SUM(W283:W284)</f>
        <v>39.097999999999999</v>
      </c>
      <c r="X282" s="129"/>
      <c r="Y282" s="133">
        <f>SUM(Y283:Y284)</f>
        <v>9.6879999999999994E-2</v>
      </c>
      <c r="Z282" s="129"/>
      <c r="AA282" s="134">
        <f>SUM(AA283:AA284)</f>
        <v>0</v>
      </c>
      <c r="AR282" s="135" t="s">
        <v>96</v>
      </c>
      <c r="AT282" s="136" t="s">
        <v>74</v>
      </c>
      <c r="AU282" s="136" t="s">
        <v>19</v>
      </c>
      <c r="AY282" s="135" t="s">
        <v>130</v>
      </c>
      <c r="BK282" s="137">
        <f>SUM(BK283:BK284)</f>
        <v>0</v>
      </c>
    </row>
    <row r="283" spans="2:65" s="1" customFormat="1" ht="31.5" customHeight="1">
      <c r="B283" s="139"/>
      <c r="C283" s="140">
        <v>67</v>
      </c>
      <c r="D283" s="140" t="s">
        <v>131</v>
      </c>
      <c r="E283" s="141" t="s">
        <v>405</v>
      </c>
      <c r="F283" s="250" t="s">
        <v>474</v>
      </c>
      <c r="G283" s="250"/>
      <c r="H283" s="250"/>
      <c r="I283" s="250"/>
      <c r="J283" s="142" t="s">
        <v>210</v>
      </c>
      <c r="K283" s="143">
        <v>346</v>
      </c>
      <c r="L283" s="251"/>
      <c r="M283" s="251"/>
      <c r="N283" s="251">
        <f>ROUND(L283*K283,2)</f>
        <v>0</v>
      </c>
      <c r="O283" s="251"/>
      <c r="P283" s="251"/>
      <c r="Q283" s="251"/>
      <c r="R283" s="144"/>
      <c r="T283" s="145" t="s">
        <v>5</v>
      </c>
      <c r="U283" s="43" t="s">
        <v>40</v>
      </c>
      <c r="V283" s="146">
        <v>0.113</v>
      </c>
      <c r="W283" s="146">
        <f>V283*K283</f>
        <v>39.097999999999999</v>
      </c>
      <c r="X283" s="146">
        <v>2.7999999999999998E-4</v>
      </c>
      <c r="Y283" s="146">
        <f>X283*K283</f>
        <v>9.6879999999999994E-2</v>
      </c>
      <c r="Z283" s="146">
        <v>0</v>
      </c>
      <c r="AA283" s="147">
        <f>Z283*K283</f>
        <v>0</v>
      </c>
      <c r="AR283" s="20" t="s">
        <v>251</v>
      </c>
      <c r="AT283" s="20" t="s">
        <v>131</v>
      </c>
      <c r="AU283" s="20" t="s">
        <v>96</v>
      </c>
      <c r="AY283" s="20" t="s">
        <v>130</v>
      </c>
      <c r="BE283" s="148">
        <f>IF(U283="základní",N283,0)</f>
        <v>0</v>
      </c>
      <c r="BF283" s="148">
        <f>IF(U283="snížená",N283,0)</f>
        <v>0</v>
      </c>
      <c r="BG283" s="148">
        <f>IF(U283="zákl. přenesená",N283,0)</f>
        <v>0</v>
      </c>
      <c r="BH283" s="148">
        <f>IF(U283="sníž. přenesená",N283,0)</f>
        <v>0</v>
      </c>
      <c r="BI283" s="148">
        <f>IF(U283="nulová",N283,0)</f>
        <v>0</v>
      </c>
      <c r="BJ283" s="20" t="s">
        <v>19</v>
      </c>
      <c r="BK283" s="148">
        <f>ROUND(L283*K283,2)</f>
        <v>0</v>
      </c>
      <c r="BL283" s="20" t="s">
        <v>251</v>
      </c>
      <c r="BM283" s="20" t="s">
        <v>406</v>
      </c>
    </row>
    <row r="284" spans="2:65" s="11" customFormat="1" ht="22.5" customHeight="1">
      <c r="B284" s="157"/>
      <c r="C284" s="158"/>
      <c r="D284" s="158"/>
      <c r="E284" s="159" t="s">
        <v>5</v>
      </c>
      <c r="F284" s="256">
        <v>346</v>
      </c>
      <c r="G284" s="257"/>
      <c r="H284" s="257"/>
      <c r="I284" s="257"/>
      <c r="J284" s="158"/>
      <c r="K284" s="160">
        <v>346</v>
      </c>
      <c r="L284" s="158"/>
      <c r="M284" s="158"/>
      <c r="N284" s="158"/>
      <c r="O284" s="158"/>
      <c r="P284" s="158"/>
      <c r="Q284" s="158"/>
      <c r="R284" s="161"/>
      <c r="T284" s="180"/>
      <c r="U284" s="181"/>
      <c r="V284" s="181"/>
      <c r="W284" s="181"/>
      <c r="X284" s="181"/>
      <c r="Y284" s="181"/>
      <c r="Z284" s="181"/>
      <c r="AA284" s="182"/>
      <c r="AT284" s="164" t="s">
        <v>138</v>
      </c>
      <c r="AU284" s="164" t="s">
        <v>96</v>
      </c>
      <c r="AV284" s="11" t="s">
        <v>96</v>
      </c>
      <c r="AW284" s="11" t="s">
        <v>33</v>
      </c>
      <c r="AX284" s="11" t="s">
        <v>19</v>
      </c>
      <c r="AY284" s="164" t="s">
        <v>130</v>
      </c>
    </row>
    <row r="285" spans="2:65" s="1" customFormat="1" ht="6.9" customHeight="1">
      <c r="B285" s="58"/>
      <c r="C285" s="59"/>
      <c r="D285" s="59"/>
      <c r="E285" s="59"/>
      <c r="F285" s="59"/>
      <c r="G285" s="59"/>
      <c r="H285" s="59"/>
      <c r="I285" s="59"/>
      <c r="J285" s="59"/>
      <c r="K285" s="59"/>
      <c r="L285" s="59"/>
      <c r="M285" s="59"/>
      <c r="N285" s="59"/>
      <c r="O285" s="59"/>
      <c r="P285" s="59"/>
      <c r="Q285" s="59"/>
      <c r="R285" s="60"/>
    </row>
  </sheetData>
  <mergeCells count="360">
    <mergeCell ref="N271:Q271"/>
    <mergeCell ref="N273:Q273"/>
    <mergeCell ref="N274:Q274"/>
    <mergeCell ref="N277:Q277"/>
    <mergeCell ref="H1:K1"/>
    <mergeCell ref="S2:AC2"/>
    <mergeCell ref="F279:I279"/>
    <mergeCell ref="F280:I280"/>
    <mergeCell ref="L280:M280"/>
    <mergeCell ref="N280:Q280"/>
    <mergeCell ref="F270:I270"/>
    <mergeCell ref="L270:M270"/>
    <mergeCell ref="N270:Q270"/>
    <mergeCell ref="F264:I264"/>
    <mergeCell ref="F266:I266"/>
    <mergeCell ref="L266:M266"/>
    <mergeCell ref="N266:Q266"/>
    <mergeCell ref="F267:I267"/>
    <mergeCell ref="F284:I284"/>
    <mergeCell ref="N282:Q282"/>
    <mergeCell ref="F272:I272"/>
    <mergeCell ref="L272:M272"/>
    <mergeCell ref="N272:Q272"/>
    <mergeCell ref="F275:I275"/>
    <mergeCell ref="L275:M275"/>
    <mergeCell ref="N275:Q275"/>
    <mergeCell ref="F276:I276"/>
    <mergeCell ref="F278:I278"/>
    <mergeCell ref="L278:M278"/>
    <mergeCell ref="N278:Q278"/>
    <mergeCell ref="F281:I281"/>
    <mergeCell ref="F283:I283"/>
    <mergeCell ref="L283:M283"/>
    <mergeCell ref="N283:Q283"/>
    <mergeCell ref="F269:I269"/>
    <mergeCell ref="F268:I268"/>
    <mergeCell ref="L268:M268"/>
    <mergeCell ref="N268:Q268"/>
    <mergeCell ref="N265:Q265"/>
    <mergeCell ref="F259:I259"/>
    <mergeCell ref="L259:M259"/>
    <mergeCell ref="N259:Q259"/>
    <mergeCell ref="F260:I260"/>
    <mergeCell ref="F261:I261"/>
    <mergeCell ref="L261:M261"/>
    <mergeCell ref="N261:Q261"/>
    <mergeCell ref="F262:I262"/>
    <mergeCell ref="F263:I263"/>
    <mergeCell ref="L263:M263"/>
    <mergeCell ref="N263:Q263"/>
    <mergeCell ref="F254:I254"/>
    <mergeCell ref="F255:I255"/>
    <mergeCell ref="L255:M255"/>
    <mergeCell ref="N255:Q255"/>
    <mergeCell ref="F256:I256"/>
    <mergeCell ref="F257:I257"/>
    <mergeCell ref="L257:M257"/>
    <mergeCell ref="N257:Q257"/>
    <mergeCell ref="F258:I258"/>
    <mergeCell ref="F249:I249"/>
    <mergeCell ref="F250:I250"/>
    <mergeCell ref="F251:I251"/>
    <mergeCell ref="L251:M251"/>
    <mergeCell ref="N251:Q251"/>
    <mergeCell ref="F252:I252"/>
    <mergeCell ref="F253:I253"/>
    <mergeCell ref="L253:M253"/>
    <mergeCell ref="N253:Q253"/>
    <mergeCell ref="F244:I244"/>
    <mergeCell ref="F245:I245"/>
    <mergeCell ref="L245:M245"/>
    <mergeCell ref="N245:Q245"/>
    <mergeCell ref="F246:I246"/>
    <mergeCell ref="F247:I247"/>
    <mergeCell ref="L247:M247"/>
    <mergeCell ref="N247:Q247"/>
    <mergeCell ref="F248:I248"/>
    <mergeCell ref="F239:I239"/>
    <mergeCell ref="F240:I240"/>
    <mergeCell ref="F241:I241"/>
    <mergeCell ref="L241:M241"/>
    <mergeCell ref="N241:Q241"/>
    <mergeCell ref="F242:I242"/>
    <mergeCell ref="F243:I243"/>
    <mergeCell ref="L243:M243"/>
    <mergeCell ref="N243:Q243"/>
    <mergeCell ref="F233:I233"/>
    <mergeCell ref="F234:I234"/>
    <mergeCell ref="F235:I235"/>
    <mergeCell ref="L235:M235"/>
    <mergeCell ref="N235:Q235"/>
    <mergeCell ref="F236:I236"/>
    <mergeCell ref="F237:I237"/>
    <mergeCell ref="F238:I238"/>
    <mergeCell ref="L238:M238"/>
    <mergeCell ref="N238:Q238"/>
    <mergeCell ref="F228:I228"/>
    <mergeCell ref="F229:I229"/>
    <mergeCell ref="L229:M229"/>
    <mergeCell ref="N229:Q229"/>
    <mergeCell ref="F230:I230"/>
    <mergeCell ref="F231:I231"/>
    <mergeCell ref="F232:I232"/>
    <mergeCell ref="L232:M232"/>
    <mergeCell ref="N232:Q232"/>
    <mergeCell ref="F223:I223"/>
    <mergeCell ref="L223:M223"/>
    <mergeCell ref="N223:Q223"/>
    <mergeCell ref="F224:I224"/>
    <mergeCell ref="F225:I225"/>
    <mergeCell ref="L225:M225"/>
    <mergeCell ref="N225:Q225"/>
    <mergeCell ref="F226:I226"/>
    <mergeCell ref="F227:I227"/>
    <mergeCell ref="L227:M227"/>
    <mergeCell ref="N227:Q227"/>
    <mergeCell ref="F217:I217"/>
    <mergeCell ref="F219:I219"/>
    <mergeCell ref="L219:M219"/>
    <mergeCell ref="N219:Q219"/>
    <mergeCell ref="F220:I220"/>
    <mergeCell ref="F221:I221"/>
    <mergeCell ref="L221:M221"/>
    <mergeCell ref="N221:Q221"/>
    <mergeCell ref="F222:I222"/>
    <mergeCell ref="N218:Q218"/>
    <mergeCell ref="F211:I211"/>
    <mergeCell ref="F212:I212"/>
    <mergeCell ref="F213:I213"/>
    <mergeCell ref="L213:M213"/>
    <mergeCell ref="N213:Q213"/>
    <mergeCell ref="F214:I214"/>
    <mergeCell ref="F215:I215"/>
    <mergeCell ref="F216:I216"/>
    <mergeCell ref="L216:M216"/>
    <mergeCell ref="N216:Q216"/>
    <mergeCell ref="F205:I205"/>
    <mergeCell ref="F206:I206"/>
    <mergeCell ref="F208:I208"/>
    <mergeCell ref="L208:M208"/>
    <mergeCell ref="N208:Q208"/>
    <mergeCell ref="F209:I209"/>
    <mergeCell ref="F210:I210"/>
    <mergeCell ref="L210:M210"/>
    <mergeCell ref="N210:Q210"/>
    <mergeCell ref="N207:Q207"/>
    <mergeCell ref="F199:I199"/>
    <mergeCell ref="F200:I200"/>
    <mergeCell ref="F202:I202"/>
    <mergeCell ref="L202:M202"/>
    <mergeCell ref="N202:Q202"/>
    <mergeCell ref="F203:I203"/>
    <mergeCell ref="F204:I204"/>
    <mergeCell ref="L204:M204"/>
    <mergeCell ref="N204:Q204"/>
    <mergeCell ref="N201:Q201"/>
    <mergeCell ref="L200:M200"/>
    <mergeCell ref="N200:Q200"/>
    <mergeCell ref="F194:I194"/>
    <mergeCell ref="L194:M194"/>
    <mergeCell ref="N194:Q194"/>
    <mergeCell ref="F195:I195"/>
    <mergeCell ref="L195:M195"/>
    <mergeCell ref="N195:Q195"/>
    <mergeCell ref="F196:I196"/>
    <mergeCell ref="F198:I198"/>
    <mergeCell ref="L198:M198"/>
    <mergeCell ref="N198:Q198"/>
    <mergeCell ref="N197:Q197"/>
    <mergeCell ref="F190:I190"/>
    <mergeCell ref="L190:M190"/>
    <mergeCell ref="N190:Q190"/>
    <mergeCell ref="F191:I191"/>
    <mergeCell ref="L191:M191"/>
    <mergeCell ref="N191:Q191"/>
    <mergeCell ref="F192:I192"/>
    <mergeCell ref="F193:I193"/>
    <mergeCell ref="L193:M193"/>
    <mergeCell ref="N193:Q193"/>
    <mergeCell ref="F185:I185"/>
    <mergeCell ref="F186:I186"/>
    <mergeCell ref="L186:M186"/>
    <mergeCell ref="N186:Q186"/>
    <mergeCell ref="F187:I187"/>
    <mergeCell ref="F188:I188"/>
    <mergeCell ref="L188:M188"/>
    <mergeCell ref="N188:Q188"/>
    <mergeCell ref="F189:I189"/>
    <mergeCell ref="F180:I180"/>
    <mergeCell ref="L180:M180"/>
    <mergeCell ref="N180:Q180"/>
    <mergeCell ref="F181:I181"/>
    <mergeCell ref="F182:I182"/>
    <mergeCell ref="L182:M182"/>
    <mergeCell ref="N182:Q182"/>
    <mergeCell ref="F183:I183"/>
    <mergeCell ref="F184:I184"/>
    <mergeCell ref="L184:M184"/>
    <mergeCell ref="N184:Q184"/>
    <mergeCell ref="F175:I175"/>
    <mergeCell ref="F176:I176"/>
    <mergeCell ref="L176:M176"/>
    <mergeCell ref="N176:Q176"/>
    <mergeCell ref="F177:I177"/>
    <mergeCell ref="F178:I178"/>
    <mergeCell ref="L178:M178"/>
    <mergeCell ref="N178:Q178"/>
    <mergeCell ref="F179:I179"/>
    <mergeCell ref="F170:I170"/>
    <mergeCell ref="F171:I171"/>
    <mergeCell ref="F172:I172"/>
    <mergeCell ref="L172:M172"/>
    <mergeCell ref="N172:Q172"/>
    <mergeCell ref="F173:I173"/>
    <mergeCell ref="F174:I174"/>
    <mergeCell ref="L174:M174"/>
    <mergeCell ref="N174:Q174"/>
    <mergeCell ref="F164:I164"/>
    <mergeCell ref="F165:I165"/>
    <mergeCell ref="L165:M165"/>
    <mergeCell ref="N165:Q165"/>
    <mergeCell ref="F166:I166"/>
    <mergeCell ref="F167:I167"/>
    <mergeCell ref="F169:I169"/>
    <mergeCell ref="L169:M169"/>
    <mergeCell ref="N169:Q169"/>
    <mergeCell ref="F168:I168"/>
    <mergeCell ref="F159:I159"/>
    <mergeCell ref="L159:M159"/>
    <mergeCell ref="N159:Q159"/>
    <mergeCell ref="F160:I160"/>
    <mergeCell ref="F161:I161"/>
    <mergeCell ref="F162:I162"/>
    <mergeCell ref="L162:M162"/>
    <mergeCell ref="N162:Q162"/>
    <mergeCell ref="F163:I163"/>
    <mergeCell ref="F154:I154"/>
    <mergeCell ref="F155:I155"/>
    <mergeCell ref="L155:M155"/>
    <mergeCell ref="N155:Q155"/>
    <mergeCell ref="F156:I156"/>
    <mergeCell ref="F157:I157"/>
    <mergeCell ref="L157:M157"/>
    <mergeCell ref="N157:Q157"/>
    <mergeCell ref="F158:I158"/>
    <mergeCell ref="F146:I146"/>
    <mergeCell ref="F148:I148"/>
    <mergeCell ref="L148:M148"/>
    <mergeCell ref="N148:Q148"/>
    <mergeCell ref="F149:I149"/>
    <mergeCell ref="F150:I150"/>
    <mergeCell ref="F151:I151"/>
    <mergeCell ref="F152:I152"/>
    <mergeCell ref="F153:I153"/>
    <mergeCell ref="N147:Q147"/>
    <mergeCell ref="F141:I141"/>
    <mergeCell ref="F142:I142"/>
    <mergeCell ref="L142:M142"/>
    <mergeCell ref="N142:Q142"/>
    <mergeCell ref="F143:I143"/>
    <mergeCell ref="F144:I144"/>
    <mergeCell ref="L144:M144"/>
    <mergeCell ref="N144:Q144"/>
    <mergeCell ref="F145:I145"/>
    <mergeCell ref="L145:M145"/>
    <mergeCell ref="N145:Q145"/>
    <mergeCell ref="F136:I136"/>
    <mergeCell ref="F137:I137"/>
    <mergeCell ref="L137:M137"/>
    <mergeCell ref="N137:Q137"/>
    <mergeCell ref="F138:I138"/>
    <mergeCell ref="F139:I139"/>
    <mergeCell ref="F140:I140"/>
    <mergeCell ref="L140:M140"/>
    <mergeCell ref="N140:Q140"/>
    <mergeCell ref="F131:I131"/>
    <mergeCell ref="L131:M131"/>
    <mergeCell ref="N131:Q131"/>
    <mergeCell ref="F132:I132"/>
    <mergeCell ref="F133:I133"/>
    <mergeCell ref="F134:I134"/>
    <mergeCell ref="F135:I135"/>
    <mergeCell ref="L135:M135"/>
    <mergeCell ref="N135:Q135"/>
    <mergeCell ref="F126:I126"/>
    <mergeCell ref="F127:I127"/>
    <mergeCell ref="L127:M127"/>
    <mergeCell ref="N127:Q127"/>
    <mergeCell ref="F128:I128"/>
    <mergeCell ref="F129:I129"/>
    <mergeCell ref="L129:M129"/>
    <mergeCell ref="N129:Q129"/>
    <mergeCell ref="F130:I130"/>
    <mergeCell ref="M116:P116"/>
    <mergeCell ref="M118:Q118"/>
    <mergeCell ref="M119:Q119"/>
    <mergeCell ref="F121:I121"/>
    <mergeCell ref="L121:M121"/>
    <mergeCell ref="N121:Q121"/>
    <mergeCell ref="F125:I125"/>
    <mergeCell ref="L125:M125"/>
    <mergeCell ref="N125:Q125"/>
    <mergeCell ref="N122:Q122"/>
    <mergeCell ref="N123:Q123"/>
    <mergeCell ref="N124:Q124"/>
    <mergeCell ref="N98:Q98"/>
    <mergeCell ref="N99:Q99"/>
    <mergeCell ref="N100:Q100"/>
    <mergeCell ref="N101:Q101"/>
    <mergeCell ref="N103:Q103"/>
    <mergeCell ref="L105:Q105"/>
    <mergeCell ref="C111:Q111"/>
    <mergeCell ref="F113:P113"/>
    <mergeCell ref="F114:P114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9055118110236227" right="0.59055118110236227" top="0.19685039370078741" bottom="0.47244094488188981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Ostatní a vedlejší n...</vt:lpstr>
      <vt:lpstr>02 - Statické zajištění o...</vt:lpstr>
      <vt:lpstr>'01 - Ostatní a vedlejší n...'!Názvy_tisku</vt:lpstr>
      <vt:lpstr>'02 - Statické zajištění o...'!Názvy_tisku</vt:lpstr>
      <vt:lpstr>'Rekapitulace stavby'!Názvy_tisku</vt:lpstr>
      <vt:lpstr>'01 - Ostatní a vedlejší n...'!Oblast_tisku</vt:lpstr>
      <vt:lpstr>'02 - Statické zajištění o...'!Oblast_tisku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pc-biza-win8\biza</dc:creator>
  <cp:lastModifiedBy>Martin</cp:lastModifiedBy>
  <cp:lastPrinted>2017-01-31T16:15:32Z</cp:lastPrinted>
  <dcterms:created xsi:type="dcterms:W3CDTF">2017-01-26T12:52:18Z</dcterms:created>
  <dcterms:modified xsi:type="dcterms:W3CDTF">2017-02-01T16:58:40Z</dcterms:modified>
</cp:coreProperties>
</file>