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r-app.aqp.local\redirect$\hermanskai\Rozpočty\Knapovec\062020\"/>
    </mc:Choice>
  </mc:AlternateContent>
  <xr:revisionPtr revIDLastSave="0" documentId="13_ncr:1_{3BCC9A64-4E27-4159-995D-260209F40773}" xr6:coauthVersionLast="45" xr6:coauthVersionMax="45" xr10:uidLastSave="{00000000-0000-0000-0000-000000000000}"/>
  <bookViews>
    <workbookView xWindow="-108" yWindow="-108" windowWidth="23256" windowHeight="12576" activeTab="5" xr2:uid="{00000000-000D-0000-FFFF-FFFF00000000}"/>
  </bookViews>
  <sheets>
    <sheet name="Stavba" sheetId="1" r:id="rId1"/>
    <sheet name="VzorPolozky" sheetId="10" state="hidden" r:id="rId2"/>
    <sheet name="Pokyny pro vyplnění" sheetId="11" r:id="rId3"/>
    <sheet name="SO-99 99.1 Naklady" sheetId="12" r:id="rId4"/>
    <sheet name="SO-01 01.1 Pol" sheetId="13" r:id="rId5"/>
    <sheet name="SO-01 01.2 Pol" sheetId="14" r:id="rId6"/>
  </sheets>
  <externalReferences>
    <externalReference r:id="rId7"/>
  </externalReferences>
  <definedNames>
    <definedName name="CelkemDPHVypocet" localSheetId="0">Stavba!$H$46</definedName>
    <definedName name="CenaCelkem">Stavba!$G$29</definedName>
    <definedName name="CenaCelkemBezDPH">Stavba!$G$28</definedName>
    <definedName name="CenaCelkemVypocet" localSheetId="0">Stavba!$I$46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4">'SO-01 01.1 Pol'!$1:$7</definedName>
    <definedName name="_xlnm.Print_Titles" localSheetId="5">'SO-01 01.2 Pol'!$1:$7</definedName>
    <definedName name="_xlnm.Print_Titles" localSheetId="3">'SO-99 99.1 Naklady'!$1:$7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4">'SO-01 01.1 Pol'!$A$1:$X$428</definedName>
    <definedName name="_xlnm.Print_Area" localSheetId="5">'SO-01 01.2 Pol'!$A$1:$X$92</definedName>
    <definedName name="_xlnm.Print_Area" localSheetId="3">'SO-99 99.1 Naklady'!$A$1:$X$26</definedName>
    <definedName name="_xlnm.Print_Area" localSheetId="0">Stavba!$A$1:$J$67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Stavba!$F$46</definedName>
    <definedName name="ZakladDPHZakl">Stavba!$G$25</definedName>
    <definedName name="ZakladDPHZaklVypocet" localSheetId="0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6" i="1" l="1"/>
  <c r="I65" i="1"/>
  <c r="I64" i="1"/>
  <c r="I63" i="1"/>
  <c r="I60" i="1"/>
  <c r="I59" i="1"/>
  <c r="I56" i="1"/>
  <c r="I54" i="1"/>
  <c r="I53" i="1"/>
  <c r="G44" i="1"/>
  <c r="F44" i="1"/>
  <c r="G41" i="1"/>
  <c r="F41" i="1"/>
  <c r="G40" i="1"/>
  <c r="F40" i="1"/>
  <c r="BA29" i="14"/>
  <c r="BA10" i="14"/>
  <c r="G9" i="14"/>
  <c r="M9" i="14" s="1"/>
  <c r="I9" i="14"/>
  <c r="I8" i="14" s="1"/>
  <c r="K9" i="14"/>
  <c r="O9" i="14"/>
  <c r="Q9" i="14"/>
  <c r="V9" i="14"/>
  <c r="G15" i="14"/>
  <c r="I15" i="14"/>
  <c r="K15" i="14"/>
  <c r="M15" i="14"/>
  <c r="O15" i="14"/>
  <c r="Q15" i="14"/>
  <c r="V15" i="14"/>
  <c r="G19" i="14"/>
  <c r="I19" i="14"/>
  <c r="K19" i="14"/>
  <c r="M19" i="14"/>
  <c r="O19" i="14"/>
  <c r="Q19" i="14"/>
  <c r="V19" i="14"/>
  <c r="G23" i="14"/>
  <c r="I23" i="14"/>
  <c r="K23" i="14"/>
  <c r="M23" i="14"/>
  <c r="O23" i="14"/>
  <c r="Q23" i="14"/>
  <c r="V23" i="14"/>
  <c r="G28" i="14"/>
  <c r="I28" i="14"/>
  <c r="K28" i="14"/>
  <c r="M28" i="14"/>
  <c r="O28" i="14"/>
  <c r="Q28" i="14"/>
  <c r="Q27" i="14" s="1"/>
  <c r="V28" i="14"/>
  <c r="G31" i="14"/>
  <c r="M31" i="14" s="1"/>
  <c r="I31" i="14"/>
  <c r="K31" i="14"/>
  <c r="O31" i="14"/>
  <c r="Q31" i="14"/>
  <c r="V31" i="14"/>
  <c r="G33" i="14"/>
  <c r="I33" i="14"/>
  <c r="K33" i="14"/>
  <c r="O33" i="14"/>
  <c r="Q33" i="14"/>
  <c r="V33" i="14"/>
  <c r="G35" i="14"/>
  <c r="M35" i="14" s="1"/>
  <c r="I35" i="14"/>
  <c r="K35" i="14"/>
  <c r="O35" i="14"/>
  <c r="Q35" i="14"/>
  <c r="V35" i="14"/>
  <c r="G38" i="14"/>
  <c r="I38" i="14"/>
  <c r="K38" i="14"/>
  <c r="M38" i="14"/>
  <c r="O38" i="14"/>
  <c r="Q38" i="14"/>
  <c r="V38" i="14"/>
  <c r="G40" i="14"/>
  <c r="I40" i="14"/>
  <c r="K40" i="14"/>
  <c r="M40" i="14"/>
  <c r="O40" i="14"/>
  <c r="Q40" i="14"/>
  <c r="V40" i="14"/>
  <c r="G43" i="14"/>
  <c r="I43" i="14"/>
  <c r="K43" i="14"/>
  <c r="M43" i="14"/>
  <c r="O43" i="14"/>
  <c r="Q43" i="14"/>
  <c r="V43" i="14"/>
  <c r="G46" i="14"/>
  <c r="M46" i="14" s="1"/>
  <c r="I46" i="14"/>
  <c r="K46" i="14"/>
  <c r="O46" i="14"/>
  <c r="Q46" i="14"/>
  <c r="V46" i="14"/>
  <c r="V45" i="14" s="1"/>
  <c r="G50" i="14"/>
  <c r="M50" i="14" s="1"/>
  <c r="I50" i="14"/>
  <c r="K50" i="14"/>
  <c r="O50" i="14"/>
  <c r="Q50" i="14"/>
  <c r="V50" i="14"/>
  <c r="G52" i="14"/>
  <c r="G45" i="14" s="1"/>
  <c r="I58" i="1" s="1"/>
  <c r="I52" i="14"/>
  <c r="K52" i="14"/>
  <c r="O52" i="14"/>
  <c r="Q52" i="14"/>
  <c r="V52" i="14"/>
  <c r="G54" i="14"/>
  <c r="M54" i="14" s="1"/>
  <c r="I54" i="14"/>
  <c r="K54" i="14"/>
  <c r="O54" i="14"/>
  <c r="Q54" i="14"/>
  <c r="V54" i="14"/>
  <c r="G58" i="14"/>
  <c r="M58" i="14" s="1"/>
  <c r="I58" i="14"/>
  <c r="K58" i="14"/>
  <c r="O58" i="14"/>
  <c r="Q58" i="14"/>
  <c r="V58" i="14"/>
  <c r="G62" i="14"/>
  <c r="M62" i="14" s="1"/>
  <c r="I62" i="14"/>
  <c r="K62" i="14"/>
  <c r="O62" i="14"/>
  <c r="Q62" i="14"/>
  <c r="V62" i="14"/>
  <c r="G64" i="14"/>
  <c r="M64" i="14" s="1"/>
  <c r="I64" i="14"/>
  <c r="K64" i="14"/>
  <c r="O64" i="14"/>
  <c r="Q64" i="14"/>
  <c r="V64" i="14"/>
  <c r="G68" i="14"/>
  <c r="M68" i="14" s="1"/>
  <c r="I68" i="14"/>
  <c r="K68" i="14"/>
  <c r="O68" i="14"/>
  <c r="Q68" i="14"/>
  <c r="V68" i="14"/>
  <c r="G72" i="14"/>
  <c r="I61" i="1" s="1"/>
  <c r="I72" i="14"/>
  <c r="Q72" i="14"/>
  <c r="G73" i="14"/>
  <c r="I73" i="14"/>
  <c r="K73" i="14"/>
  <c r="K72" i="14" s="1"/>
  <c r="M73" i="14"/>
  <c r="M72" i="14" s="1"/>
  <c r="O73" i="14"/>
  <c r="O72" i="14" s="1"/>
  <c r="Q73" i="14"/>
  <c r="V73" i="14"/>
  <c r="V72" i="14" s="1"/>
  <c r="G79" i="14"/>
  <c r="I62" i="1" s="1"/>
  <c r="G80" i="14"/>
  <c r="M80" i="14" s="1"/>
  <c r="M79" i="14" s="1"/>
  <c r="I80" i="14"/>
  <c r="I79" i="14" s="1"/>
  <c r="K80" i="14"/>
  <c r="K79" i="14" s="1"/>
  <c r="O80" i="14"/>
  <c r="O79" i="14" s="1"/>
  <c r="Q80" i="14"/>
  <c r="Q79" i="14" s="1"/>
  <c r="V80" i="14"/>
  <c r="V79" i="14" s="1"/>
  <c r="AE86" i="14"/>
  <c r="F39" i="1" s="1"/>
  <c r="F46" i="1" s="1"/>
  <c r="G23" i="1" s="1"/>
  <c r="G422" i="13"/>
  <c r="BA385" i="13"/>
  <c r="BA347" i="13"/>
  <c r="BA303" i="13"/>
  <c r="BA248" i="13"/>
  <c r="BA238" i="13"/>
  <c r="BA211" i="13"/>
  <c r="BA150" i="13"/>
  <c r="BA133" i="13"/>
  <c r="BA106" i="13"/>
  <c r="BA102" i="13"/>
  <c r="BA97" i="13"/>
  <c r="BA60" i="13"/>
  <c r="BA56" i="13"/>
  <c r="BA49" i="13"/>
  <c r="BA36" i="13"/>
  <c r="BA32" i="13"/>
  <c r="BA29" i="13"/>
  <c r="BA25" i="13"/>
  <c r="BA18" i="13"/>
  <c r="BA10" i="13"/>
  <c r="G9" i="13"/>
  <c r="M9" i="13" s="1"/>
  <c r="I9" i="13"/>
  <c r="I8" i="13" s="1"/>
  <c r="K9" i="13"/>
  <c r="K8" i="13" s="1"/>
  <c r="O9" i="13"/>
  <c r="O8" i="13" s="1"/>
  <c r="Q9" i="13"/>
  <c r="V9" i="13"/>
  <c r="V8" i="13" s="1"/>
  <c r="G17" i="13"/>
  <c r="I17" i="13"/>
  <c r="K17" i="13"/>
  <c r="M17" i="13"/>
  <c r="O17" i="13"/>
  <c r="Q17" i="13"/>
  <c r="V17" i="13"/>
  <c r="G24" i="13"/>
  <c r="I24" i="13"/>
  <c r="K24" i="13"/>
  <c r="M24" i="13"/>
  <c r="O24" i="13"/>
  <c r="Q24" i="13"/>
  <c r="V24" i="13"/>
  <c r="G28" i="13"/>
  <c r="M28" i="13" s="1"/>
  <c r="I28" i="13"/>
  <c r="K28" i="13"/>
  <c r="O28" i="13"/>
  <c r="Q28" i="13"/>
  <c r="V28" i="13"/>
  <c r="G31" i="13"/>
  <c r="M31" i="13" s="1"/>
  <c r="I31" i="13"/>
  <c r="K31" i="13"/>
  <c r="O31" i="13"/>
  <c r="Q31" i="13"/>
  <c r="Q8" i="13" s="1"/>
  <c r="V31" i="13"/>
  <c r="G35" i="13"/>
  <c r="I35" i="13"/>
  <c r="K35" i="13"/>
  <c r="M35" i="13"/>
  <c r="O35" i="13"/>
  <c r="Q35" i="13"/>
  <c r="V35" i="13"/>
  <c r="G48" i="13"/>
  <c r="M48" i="13" s="1"/>
  <c r="I48" i="13"/>
  <c r="K48" i="13"/>
  <c r="O48" i="13"/>
  <c r="Q48" i="13"/>
  <c r="V48" i="13"/>
  <c r="G55" i="13"/>
  <c r="G8" i="13" s="1"/>
  <c r="I55" i="13"/>
  <c r="K55" i="13"/>
  <c r="O55" i="13"/>
  <c r="Q55" i="13"/>
  <c r="V55" i="13"/>
  <c r="G59" i="13"/>
  <c r="M59" i="13" s="1"/>
  <c r="I59" i="13"/>
  <c r="K59" i="13"/>
  <c r="O59" i="13"/>
  <c r="Q59" i="13"/>
  <c r="V59" i="13"/>
  <c r="G96" i="13"/>
  <c r="I96" i="13"/>
  <c r="K96" i="13"/>
  <c r="M96" i="13"/>
  <c r="O96" i="13"/>
  <c r="Q96" i="13"/>
  <c r="V96" i="13"/>
  <c r="G101" i="13"/>
  <c r="I101" i="13"/>
  <c r="K101" i="13"/>
  <c r="M101" i="13"/>
  <c r="O101" i="13"/>
  <c r="Q101" i="13"/>
  <c r="V101" i="13"/>
  <c r="G105" i="13"/>
  <c r="M105" i="13" s="1"/>
  <c r="I105" i="13"/>
  <c r="K105" i="13"/>
  <c r="O105" i="13"/>
  <c r="Q105" i="13"/>
  <c r="V105" i="13"/>
  <c r="G110" i="13"/>
  <c r="M110" i="13" s="1"/>
  <c r="I110" i="13"/>
  <c r="K110" i="13"/>
  <c r="O110" i="13"/>
  <c r="Q110" i="13"/>
  <c r="V110" i="13"/>
  <c r="G129" i="13"/>
  <c r="I129" i="13"/>
  <c r="K129" i="13"/>
  <c r="M129" i="13"/>
  <c r="O129" i="13"/>
  <c r="Q129" i="13"/>
  <c r="V129" i="13"/>
  <c r="G132" i="13"/>
  <c r="I132" i="13"/>
  <c r="K132" i="13"/>
  <c r="M132" i="13"/>
  <c r="O132" i="13"/>
  <c r="Q132" i="13"/>
  <c r="V132" i="13"/>
  <c r="G149" i="13"/>
  <c r="M149" i="13" s="1"/>
  <c r="I149" i="13"/>
  <c r="K149" i="13"/>
  <c r="O149" i="13"/>
  <c r="Q149" i="13"/>
  <c r="V149" i="13"/>
  <c r="G157" i="13"/>
  <c r="M157" i="13" s="1"/>
  <c r="I157" i="13"/>
  <c r="K157" i="13"/>
  <c r="O157" i="13"/>
  <c r="Q157" i="13"/>
  <c r="V157" i="13"/>
  <c r="G161" i="13"/>
  <c r="I161" i="13"/>
  <c r="K161" i="13"/>
  <c r="M161" i="13"/>
  <c r="O161" i="13"/>
  <c r="Q161" i="13"/>
  <c r="V161" i="13"/>
  <c r="G169" i="13"/>
  <c r="I169" i="13"/>
  <c r="K169" i="13"/>
  <c r="M169" i="13"/>
  <c r="O169" i="13"/>
  <c r="Q169" i="13"/>
  <c r="V169" i="13"/>
  <c r="G173" i="13"/>
  <c r="M173" i="13" s="1"/>
  <c r="I173" i="13"/>
  <c r="K173" i="13"/>
  <c r="O173" i="13"/>
  <c r="Q173" i="13"/>
  <c r="V173" i="13"/>
  <c r="G175" i="13"/>
  <c r="M175" i="13" s="1"/>
  <c r="I175" i="13"/>
  <c r="K175" i="13"/>
  <c r="O175" i="13"/>
  <c r="Q175" i="13"/>
  <c r="V175" i="13"/>
  <c r="G178" i="13"/>
  <c r="I178" i="13"/>
  <c r="K178" i="13"/>
  <c r="M178" i="13"/>
  <c r="O178" i="13"/>
  <c r="Q178" i="13"/>
  <c r="V178" i="13"/>
  <c r="G210" i="13"/>
  <c r="M210" i="13" s="1"/>
  <c r="I210" i="13"/>
  <c r="K210" i="13"/>
  <c r="O210" i="13"/>
  <c r="Q210" i="13"/>
  <c r="V210" i="13"/>
  <c r="G214" i="13"/>
  <c r="M214" i="13" s="1"/>
  <c r="I214" i="13"/>
  <c r="K214" i="13"/>
  <c r="O214" i="13"/>
  <c r="Q214" i="13"/>
  <c r="V214" i="13"/>
  <c r="G224" i="13"/>
  <c r="M224" i="13" s="1"/>
  <c r="I224" i="13"/>
  <c r="K224" i="13"/>
  <c r="O224" i="13"/>
  <c r="Q224" i="13"/>
  <c r="V224" i="13"/>
  <c r="G237" i="13"/>
  <c r="I237" i="13"/>
  <c r="K237" i="13"/>
  <c r="M237" i="13"/>
  <c r="O237" i="13"/>
  <c r="Q237" i="13"/>
  <c r="V237" i="13"/>
  <c r="G247" i="13"/>
  <c r="I247" i="13"/>
  <c r="K247" i="13"/>
  <c r="M247" i="13"/>
  <c r="O247" i="13"/>
  <c r="Q247" i="13"/>
  <c r="V247" i="13"/>
  <c r="G255" i="13"/>
  <c r="M255" i="13" s="1"/>
  <c r="I255" i="13"/>
  <c r="K255" i="13"/>
  <c r="O255" i="13"/>
  <c r="Q255" i="13"/>
  <c r="V255" i="13"/>
  <c r="G257" i="13"/>
  <c r="I257" i="13"/>
  <c r="K257" i="13"/>
  <c r="M257" i="13"/>
  <c r="O257" i="13"/>
  <c r="Q257" i="13"/>
  <c r="V257" i="13"/>
  <c r="G259" i="13"/>
  <c r="I259" i="13"/>
  <c r="K259" i="13"/>
  <c r="M259" i="13"/>
  <c r="O259" i="13"/>
  <c r="Q259" i="13"/>
  <c r="V259" i="13"/>
  <c r="G261" i="13"/>
  <c r="M261" i="13" s="1"/>
  <c r="I261" i="13"/>
  <c r="K261" i="13"/>
  <c r="O261" i="13"/>
  <c r="Q261" i="13"/>
  <c r="V261" i="13"/>
  <c r="G263" i="13"/>
  <c r="M263" i="13" s="1"/>
  <c r="I263" i="13"/>
  <c r="K263" i="13"/>
  <c r="O263" i="13"/>
  <c r="Q263" i="13"/>
  <c r="V263" i="13"/>
  <c r="G265" i="13"/>
  <c r="M265" i="13" s="1"/>
  <c r="I265" i="13"/>
  <c r="K265" i="13"/>
  <c r="O265" i="13"/>
  <c r="Q265" i="13"/>
  <c r="V265" i="13"/>
  <c r="G267" i="13"/>
  <c r="M267" i="13" s="1"/>
  <c r="I267" i="13"/>
  <c r="K267" i="13"/>
  <c r="O267" i="13"/>
  <c r="Q267" i="13"/>
  <c r="V267" i="13"/>
  <c r="G269" i="13"/>
  <c r="I269" i="13"/>
  <c r="K269" i="13"/>
  <c r="M269" i="13"/>
  <c r="O269" i="13"/>
  <c r="Q269" i="13"/>
  <c r="V269" i="13"/>
  <c r="G271" i="13"/>
  <c r="M271" i="13" s="1"/>
  <c r="I271" i="13"/>
  <c r="K271" i="13"/>
  <c r="O271" i="13"/>
  <c r="Q271" i="13"/>
  <c r="V271" i="13"/>
  <c r="Q273" i="13"/>
  <c r="G274" i="13"/>
  <c r="I274" i="13"/>
  <c r="I273" i="13" s="1"/>
  <c r="K274" i="13"/>
  <c r="M274" i="13"/>
  <c r="O274" i="13"/>
  <c r="O273" i="13" s="1"/>
  <c r="Q274" i="13"/>
  <c r="V274" i="13"/>
  <c r="V273" i="13" s="1"/>
  <c r="G281" i="13"/>
  <c r="M281" i="13" s="1"/>
  <c r="I281" i="13"/>
  <c r="K281" i="13"/>
  <c r="K273" i="13" s="1"/>
  <c r="O281" i="13"/>
  <c r="Q281" i="13"/>
  <c r="V281" i="13"/>
  <c r="G283" i="13"/>
  <c r="G273" i="13" s="1"/>
  <c r="I283" i="13"/>
  <c r="K283" i="13"/>
  <c r="O283" i="13"/>
  <c r="Q283" i="13"/>
  <c r="V283" i="13"/>
  <c r="G287" i="13"/>
  <c r="M287" i="13" s="1"/>
  <c r="I287" i="13"/>
  <c r="K287" i="13"/>
  <c r="O287" i="13"/>
  <c r="Q287" i="13"/>
  <c r="V287" i="13"/>
  <c r="G291" i="13"/>
  <c r="I291" i="13"/>
  <c r="K291" i="13"/>
  <c r="M291" i="13"/>
  <c r="O291" i="13"/>
  <c r="Q291" i="13"/>
  <c r="V291" i="13"/>
  <c r="G295" i="13"/>
  <c r="I295" i="13"/>
  <c r="K295" i="13"/>
  <c r="M295" i="13"/>
  <c r="O295" i="13"/>
  <c r="Q295" i="13"/>
  <c r="V295" i="13"/>
  <c r="O299" i="13"/>
  <c r="G300" i="13"/>
  <c r="G299" i="13" s="1"/>
  <c r="I300" i="13"/>
  <c r="K300" i="13"/>
  <c r="K299" i="13" s="1"/>
  <c r="O300" i="13"/>
  <c r="Q300" i="13"/>
  <c r="Q299" i="13" s="1"/>
  <c r="V300" i="13"/>
  <c r="V299" i="13" s="1"/>
  <c r="G302" i="13"/>
  <c r="I302" i="13"/>
  <c r="I299" i="13" s="1"/>
  <c r="K302" i="13"/>
  <c r="M302" i="13"/>
  <c r="O302" i="13"/>
  <c r="Q302" i="13"/>
  <c r="V302" i="13"/>
  <c r="G305" i="13"/>
  <c r="I305" i="13"/>
  <c r="K305" i="13"/>
  <c r="M305" i="13"/>
  <c r="O305" i="13"/>
  <c r="Q305" i="13"/>
  <c r="V305" i="13"/>
  <c r="G309" i="13"/>
  <c r="M309" i="13" s="1"/>
  <c r="I309" i="13"/>
  <c r="K309" i="13"/>
  <c r="O309" i="13"/>
  <c r="Q309" i="13"/>
  <c r="V309" i="13"/>
  <c r="G313" i="13"/>
  <c r="M313" i="13" s="1"/>
  <c r="I313" i="13"/>
  <c r="K313" i="13"/>
  <c r="O313" i="13"/>
  <c r="Q313" i="13"/>
  <c r="V313" i="13"/>
  <c r="G317" i="13"/>
  <c r="K317" i="13"/>
  <c r="Q317" i="13"/>
  <c r="G318" i="13"/>
  <c r="I318" i="13"/>
  <c r="I317" i="13" s="1"/>
  <c r="K318" i="13"/>
  <c r="M318" i="13"/>
  <c r="M317" i="13" s="1"/>
  <c r="O318" i="13"/>
  <c r="O317" i="13" s="1"/>
  <c r="Q318" i="13"/>
  <c r="V318" i="13"/>
  <c r="V317" i="13" s="1"/>
  <c r="G324" i="13"/>
  <c r="M324" i="13" s="1"/>
  <c r="I324" i="13"/>
  <c r="K324" i="13"/>
  <c r="O324" i="13"/>
  <c r="Q324" i="13"/>
  <c r="V324" i="13"/>
  <c r="G329" i="13"/>
  <c r="M329" i="13"/>
  <c r="Q329" i="13"/>
  <c r="G330" i="13"/>
  <c r="I330" i="13"/>
  <c r="I329" i="13" s="1"/>
  <c r="K330" i="13"/>
  <c r="M330" i="13"/>
  <c r="O330" i="13"/>
  <c r="O329" i="13" s="1"/>
  <c r="Q330" i="13"/>
  <c r="V330" i="13"/>
  <c r="V329" i="13" s="1"/>
  <c r="G332" i="13"/>
  <c r="I332" i="13"/>
  <c r="K332" i="13"/>
  <c r="K329" i="13" s="1"/>
  <c r="M332" i="13"/>
  <c r="O332" i="13"/>
  <c r="Q332" i="13"/>
  <c r="V332" i="13"/>
  <c r="G336" i="13"/>
  <c r="G337" i="13"/>
  <c r="M337" i="13" s="1"/>
  <c r="M336" i="13" s="1"/>
  <c r="I337" i="13"/>
  <c r="I336" i="13" s="1"/>
  <c r="K337" i="13"/>
  <c r="K336" i="13" s="1"/>
  <c r="O337" i="13"/>
  <c r="O336" i="13" s="1"/>
  <c r="Q337" i="13"/>
  <c r="V337" i="13"/>
  <c r="G339" i="13"/>
  <c r="M339" i="13" s="1"/>
  <c r="I339" i="13"/>
  <c r="K339" i="13"/>
  <c r="O339" i="13"/>
  <c r="Q339" i="13"/>
  <c r="Q336" i="13" s="1"/>
  <c r="V339" i="13"/>
  <c r="G341" i="13"/>
  <c r="I341" i="13"/>
  <c r="K341" i="13"/>
  <c r="M341" i="13"/>
  <c r="O341" i="13"/>
  <c r="Q341" i="13"/>
  <c r="V341" i="13"/>
  <c r="V336" i="13" s="1"/>
  <c r="G346" i="13"/>
  <c r="M346" i="13" s="1"/>
  <c r="I346" i="13"/>
  <c r="K346" i="13"/>
  <c r="O346" i="13"/>
  <c r="Q346" i="13"/>
  <c r="V346" i="13"/>
  <c r="G350" i="13"/>
  <c r="M350" i="13" s="1"/>
  <c r="I350" i="13"/>
  <c r="K350" i="13"/>
  <c r="O350" i="13"/>
  <c r="Q350" i="13"/>
  <c r="V350" i="13"/>
  <c r="G353" i="13"/>
  <c r="I353" i="13"/>
  <c r="K353" i="13"/>
  <c r="K352" i="13" s="1"/>
  <c r="M353" i="13"/>
  <c r="O353" i="13"/>
  <c r="Q353" i="13"/>
  <c r="Q352" i="13" s="1"/>
  <c r="V353" i="13"/>
  <c r="G356" i="13"/>
  <c r="G352" i="13" s="1"/>
  <c r="I356" i="13"/>
  <c r="K356" i="13"/>
  <c r="O356" i="13"/>
  <c r="Q356" i="13"/>
  <c r="V356" i="13"/>
  <c r="G358" i="13"/>
  <c r="I358" i="13"/>
  <c r="I352" i="13" s="1"/>
  <c r="K358" i="13"/>
  <c r="M358" i="13"/>
  <c r="O358" i="13"/>
  <c r="O352" i="13" s="1"/>
  <c r="Q358" i="13"/>
  <c r="V358" i="13"/>
  <c r="G361" i="13"/>
  <c r="M361" i="13" s="1"/>
  <c r="I361" i="13"/>
  <c r="K361" i="13"/>
  <c r="O361" i="13"/>
  <c r="Q361" i="13"/>
  <c r="V361" i="13"/>
  <c r="G364" i="13"/>
  <c r="I364" i="13"/>
  <c r="K364" i="13"/>
  <c r="M364" i="13"/>
  <c r="O364" i="13"/>
  <c r="Q364" i="13"/>
  <c r="V364" i="13"/>
  <c r="G366" i="13"/>
  <c r="M366" i="13" s="1"/>
  <c r="I366" i="13"/>
  <c r="K366" i="13"/>
  <c r="O366" i="13"/>
  <c r="Q366" i="13"/>
  <c r="V366" i="13"/>
  <c r="G368" i="13"/>
  <c r="M368" i="13" s="1"/>
  <c r="I368" i="13"/>
  <c r="K368" i="13"/>
  <c r="O368" i="13"/>
  <c r="Q368" i="13"/>
  <c r="V368" i="13"/>
  <c r="G371" i="13"/>
  <c r="M371" i="13" s="1"/>
  <c r="I371" i="13"/>
  <c r="K371" i="13"/>
  <c r="O371" i="13"/>
  <c r="Q371" i="13"/>
  <c r="V371" i="13"/>
  <c r="V352" i="13" s="1"/>
  <c r="G375" i="13"/>
  <c r="I375" i="13"/>
  <c r="K375" i="13"/>
  <c r="M375" i="13"/>
  <c r="O375" i="13"/>
  <c r="Q375" i="13"/>
  <c r="V375" i="13"/>
  <c r="G379" i="13"/>
  <c r="M379" i="13" s="1"/>
  <c r="I379" i="13"/>
  <c r="K379" i="13"/>
  <c r="O379" i="13"/>
  <c r="Q379" i="13"/>
  <c r="V379" i="13"/>
  <c r="G381" i="13"/>
  <c r="I381" i="13"/>
  <c r="K381" i="13"/>
  <c r="M381" i="13"/>
  <c r="O381" i="13"/>
  <c r="Q381" i="13"/>
  <c r="V381" i="13"/>
  <c r="G383" i="13"/>
  <c r="M383" i="13" s="1"/>
  <c r="I383" i="13"/>
  <c r="K383" i="13"/>
  <c r="O383" i="13"/>
  <c r="Q383" i="13"/>
  <c r="V383" i="13"/>
  <c r="G388" i="13"/>
  <c r="M388" i="13" s="1"/>
  <c r="I388" i="13"/>
  <c r="I387" i="13" s="1"/>
  <c r="K388" i="13"/>
  <c r="K387" i="13" s="1"/>
  <c r="O388" i="13"/>
  <c r="O387" i="13" s="1"/>
  <c r="Q388" i="13"/>
  <c r="V388" i="13"/>
  <c r="G391" i="13"/>
  <c r="G387" i="13" s="1"/>
  <c r="I391" i="13"/>
  <c r="K391" i="13"/>
  <c r="O391" i="13"/>
  <c r="Q391" i="13"/>
  <c r="Q387" i="13" s="1"/>
  <c r="V391" i="13"/>
  <c r="G393" i="13"/>
  <c r="I393" i="13"/>
  <c r="K393" i="13"/>
  <c r="M393" i="13"/>
  <c r="O393" i="13"/>
  <c r="Q393" i="13"/>
  <c r="V393" i="13"/>
  <c r="V387" i="13" s="1"/>
  <c r="K395" i="13"/>
  <c r="O395" i="13"/>
  <c r="G396" i="13"/>
  <c r="G395" i="13" s="1"/>
  <c r="I396" i="13"/>
  <c r="I395" i="13" s="1"/>
  <c r="K396" i="13"/>
  <c r="O396" i="13"/>
  <c r="Q396" i="13"/>
  <c r="Q395" i="13" s="1"/>
  <c r="V396" i="13"/>
  <c r="V395" i="13" s="1"/>
  <c r="I401" i="13"/>
  <c r="O401" i="13"/>
  <c r="V401" i="13"/>
  <c r="G402" i="13"/>
  <c r="G401" i="13" s="1"/>
  <c r="I402" i="13"/>
  <c r="K402" i="13"/>
  <c r="K401" i="13" s="1"/>
  <c r="O402" i="13"/>
  <c r="Q402" i="13"/>
  <c r="Q401" i="13" s="1"/>
  <c r="V402" i="13"/>
  <c r="G408" i="13"/>
  <c r="I408" i="13"/>
  <c r="I407" i="13" s="1"/>
  <c r="K408" i="13"/>
  <c r="K407" i="13" s="1"/>
  <c r="M408" i="13"/>
  <c r="O408" i="13"/>
  <c r="O407" i="13" s="1"/>
  <c r="Q408" i="13"/>
  <c r="Q407" i="13" s="1"/>
  <c r="V408" i="13"/>
  <c r="G412" i="13"/>
  <c r="G407" i="13" s="1"/>
  <c r="I412" i="13"/>
  <c r="K412" i="13"/>
  <c r="O412" i="13"/>
  <c r="Q412" i="13"/>
  <c r="V412" i="13"/>
  <c r="G415" i="13"/>
  <c r="I415" i="13"/>
  <c r="K415" i="13"/>
  <c r="M415" i="13"/>
  <c r="O415" i="13"/>
  <c r="Q415" i="13"/>
  <c r="V415" i="13"/>
  <c r="V407" i="13" s="1"/>
  <c r="K417" i="13"/>
  <c r="O417" i="13"/>
  <c r="G418" i="13"/>
  <c r="G417" i="13" s="1"/>
  <c r="I418" i="13"/>
  <c r="I417" i="13" s="1"/>
  <c r="K418" i="13"/>
  <c r="O418" i="13"/>
  <c r="Q418" i="13"/>
  <c r="Q417" i="13" s="1"/>
  <c r="V418" i="13"/>
  <c r="V417" i="13" s="1"/>
  <c r="AE422" i="13"/>
  <c r="AF422" i="13"/>
  <c r="G25" i="12"/>
  <c r="BA23" i="12"/>
  <c r="G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G11" i="12"/>
  <c r="M11" i="12" s="1"/>
  <c r="I11" i="12"/>
  <c r="K11" i="12"/>
  <c r="O11" i="12"/>
  <c r="Q11" i="12"/>
  <c r="V11" i="12"/>
  <c r="V8" i="12" s="1"/>
  <c r="G14" i="12"/>
  <c r="G15" i="12"/>
  <c r="I15" i="12"/>
  <c r="I14" i="12" s="1"/>
  <c r="K15" i="12"/>
  <c r="K14" i="12" s="1"/>
  <c r="M15" i="12"/>
  <c r="O15" i="12"/>
  <c r="O14" i="12" s="1"/>
  <c r="Q15" i="12"/>
  <c r="Q14" i="12" s="1"/>
  <c r="V15" i="12"/>
  <c r="V14" i="12" s="1"/>
  <c r="G17" i="12"/>
  <c r="I17" i="12"/>
  <c r="K17" i="12"/>
  <c r="M17" i="12"/>
  <c r="O17" i="12"/>
  <c r="Q17" i="12"/>
  <c r="V17" i="12"/>
  <c r="G19" i="12"/>
  <c r="I19" i="12"/>
  <c r="K19" i="12"/>
  <c r="M19" i="12"/>
  <c r="O19" i="12"/>
  <c r="Q19" i="12"/>
  <c r="V19" i="12"/>
  <c r="G21" i="12"/>
  <c r="M21" i="12" s="1"/>
  <c r="M14" i="12" s="1"/>
  <c r="I21" i="12"/>
  <c r="K21" i="12"/>
  <c r="O21" i="12"/>
  <c r="Q21" i="12"/>
  <c r="V21" i="12"/>
  <c r="AE25" i="12"/>
  <c r="AF25" i="12"/>
  <c r="I20" i="1"/>
  <c r="I19" i="1"/>
  <c r="I18" i="1"/>
  <c r="I17" i="1"/>
  <c r="H46" i="1"/>
  <c r="I44" i="1"/>
  <c r="I42" i="1"/>
  <c r="I41" i="1"/>
  <c r="I40" i="1"/>
  <c r="M8" i="14" l="1"/>
  <c r="O45" i="14"/>
  <c r="K27" i="14"/>
  <c r="Q45" i="14"/>
  <c r="K45" i="14"/>
  <c r="I27" i="14"/>
  <c r="V8" i="14"/>
  <c r="O27" i="14"/>
  <c r="I45" i="14"/>
  <c r="Q8" i="14"/>
  <c r="G8" i="14"/>
  <c r="I55" i="1" s="1"/>
  <c r="O8" i="14"/>
  <c r="AF86" i="14"/>
  <c r="G39" i="1" s="1"/>
  <c r="G46" i="1" s="1"/>
  <c r="G25" i="1" s="1"/>
  <c r="A27" i="1" s="1"/>
  <c r="V27" i="14"/>
  <c r="K8" i="14"/>
  <c r="F45" i="1"/>
  <c r="F43" i="1"/>
  <c r="M52" i="14"/>
  <c r="M45" i="14" s="1"/>
  <c r="M33" i="14"/>
  <c r="M27" i="14" s="1"/>
  <c r="G27" i="14"/>
  <c r="M8" i="13"/>
  <c r="M418" i="13"/>
  <c r="M417" i="13" s="1"/>
  <c r="M396" i="13"/>
  <c r="M395" i="13" s="1"/>
  <c r="M356" i="13"/>
  <c r="M352" i="13" s="1"/>
  <c r="M283" i="13"/>
  <c r="M273" i="13" s="1"/>
  <c r="M55" i="13"/>
  <c r="M402" i="13"/>
  <c r="M401" i="13" s="1"/>
  <c r="M412" i="13"/>
  <c r="M407" i="13" s="1"/>
  <c r="M391" i="13"/>
  <c r="M387" i="13" s="1"/>
  <c r="M300" i="13"/>
  <c r="M299" i="13" s="1"/>
  <c r="J28" i="1"/>
  <c r="J26" i="1"/>
  <c r="G38" i="1"/>
  <c r="F38" i="1"/>
  <c r="J23" i="1"/>
  <c r="J24" i="1"/>
  <c r="J25" i="1"/>
  <c r="J27" i="1"/>
  <c r="E24" i="1"/>
  <c r="G24" i="1"/>
  <c r="E26" i="1"/>
  <c r="G26" i="1"/>
  <c r="I39" i="1" l="1"/>
  <c r="I46" i="1" s="1"/>
  <c r="J42" i="1" s="1"/>
  <c r="G43" i="1"/>
  <c r="G45" i="1"/>
  <c r="I57" i="1"/>
  <c r="G86" i="14"/>
  <c r="I43" i="1"/>
  <c r="I45" i="1"/>
  <c r="G28" i="1"/>
  <c r="G27" i="1" s="1"/>
  <c r="G29" i="1" s="1"/>
  <c r="A28" i="1"/>
  <c r="J40" i="1" l="1"/>
  <c r="J43" i="1"/>
  <c r="J45" i="1"/>
  <c r="J39" i="1"/>
  <c r="J46" i="1" s="1"/>
  <c r="J44" i="1"/>
  <c r="J41" i="1"/>
  <c r="I16" i="1"/>
  <c r="I21" i="1" s="1"/>
  <c r="I67" i="1"/>
  <c r="J66" i="1" l="1"/>
  <c r="J58" i="1"/>
  <c r="J54" i="1"/>
  <c r="J63" i="1"/>
  <c r="J59" i="1"/>
  <c r="J53" i="1"/>
  <c r="J56" i="1"/>
  <c r="J62" i="1"/>
  <c r="J64" i="1"/>
  <c r="J61" i="1"/>
  <c r="J55" i="1"/>
  <c r="J57" i="1"/>
  <c r="J60" i="1"/>
  <c r="J65" i="1"/>
  <c r="J6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Heřmanská Iveta</author>
  </authors>
  <commentList>
    <comment ref="S6" authorId="0" shapeId="0" xr:uid="{9D4E9FEA-050D-4DD5-A023-54E421BD815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4C2E99A-1B68-4BFF-AE6B-9A1FC6F43F1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Heřmanská Iveta</author>
  </authors>
  <commentList>
    <comment ref="S6" authorId="0" shapeId="0" xr:uid="{30FA64F4-3DD6-4C31-B890-552C485B25B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66E787D-B979-47A0-8C97-5F1C6E06E78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Heřmanská Iveta</author>
  </authors>
  <commentList>
    <comment ref="S6" authorId="0" shapeId="0" xr:uid="{357E8C3F-8E46-4751-A451-31C1DC3F7D6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18160A4-A0AB-448B-AD73-6C7D1B4C221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<sst xmlns="http://schemas.openxmlformats.org/spreadsheetml/2006/main" count="1930" uniqueCount="623">
  <si>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</si>
  <si>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</si>
  <si>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</si>
  <si>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</si>
  <si>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</si>
  <si>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</si>
  <si>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</si>
  <si>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</si>
  <si>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</si>
  <si>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</si>
  <si>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</si>
  <si>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</si>
  <si>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</si>
  <si>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</si>
  <si>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</si>
  <si>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</si>
  <si>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</si>
  <si>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</si>
  <si>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</si>
  <si>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</si>
  <si>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</si>
  <si>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</si>
  <si>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</si>
  <si>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</si>
  <si>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</si>
  <si>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</si>
  <si>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</si>
  <si>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</si>
  <si>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</si>
  <si>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</si>
  <si>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</si>
  <si>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</si>
  <si>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</si>
  <si>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</si>
  <si>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</si>
  <si>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</si>
  <si>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</si>
  <si>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</si>
  <si>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</si>
  <si>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</si>
  <si>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</si>
  <si>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</si>
  <si>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</si>
  <si>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4909_1</t>
  </si>
  <si>
    <t>Ústí nad Orlicí - odkanalizování u křižovatky na Knapovec severní část - splašková kanalizace</t>
  </si>
  <si>
    <t>TEPVOS, spol. s r.o.</t>
  </si>
  <si>
    <t>Královéhradecká 1566</t>
  </si>
  <si>
    <t>Ústí nad Orlicí</t>
  </si>
  <si>
    <t>56201</t>
  </si>
  <si>
    <t>25945793</t>
  </si>
  <si>
    <t>CZ25945793</t>
  </si>
  <si>
    <t>AQUA PROCON s.r.o.</t>
  </si>
  <si>
    <t>Palackého třída 768/12</t>
  </si>
  <si>
    <t>Brno-Královo Pole</t>
  </si>
  <si>
    <t>61200</t>
  </si>
  <si>
    <t>46964371</t>
  </si>
  <si>
    <t>CZ46964371</t>
  </si>
  <si>
    <t>Stavba</t>
  </si>
  <si>
    <t>Ostatní a vedlejší náklady</t>
  </si>
  <si>
    <t>99.1</t>
  </si>
  <si>
    <t>Inženýrský objekt</t>
  </si>
  <si>
    <t>SO-01</t>
  </si>
  <si>
    <t>Stoka S - úsek Š1-Š23</t>
  </si>
  <si>
    <t>01.1</t>
  </si>
  <si>
    <t>01.2</t>
  </si>
  <si>
    <t>Opravy místních komunkací po překopech - úsek Š1-Š23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</si>
  <si>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</si>
  <si>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</si>
  <si>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</si>
  <si>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</si>
  <si>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</si>
  <si>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</si>
  <si>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</si>
  <si>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</si>
  <si>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11a</t>
  </si>
  <si>
    <t>Přípravné a přidružené práce - živice</t>
  </si>
  <si>
    <t>45</t>
  </si>
  <si>
    <t>Podkladní a vedlejší konstrukce</t>
  </si>
  <si>
    <t>5</t>
  </si>
  <si>
    <t>Komunikace</t>
  </si>
  <si>
    <t>50</t>
  </si>
  <si>
    <t>Provizorní úpravy komunikací</t>
  </si>
  <si>
    <t>8</t>
  </si>
  <si>
    <t>Trubní vedení</t>
  </si>
  <si>
    <t>9</t>
  </si>
  <si>
    <t>Ostatní konstrukce, bourání</t>
  </si>
  <si>
    <t>91</t>
  </si>
  <si>
    <t>Doplňující práce na komunikaci</t>
  </si>
  <si>
    <t>99</t>
  </si>
  <si>
    <t>Staveništní přesun hmot</t>
  </si>
  <si>
    <t>M23</t>
  </si>
  <si>
    <t>Montáže potrubí</t>
  </si>
  <si>
    <t>M46</t>
  </si>
  <si>
    <t>Zemní práce při montážích</t>
  </si>
  <si>
    <t>VN</t>
  </si>
  <si>
    <t>ON</t>
  </si>
  <si>
    <t>Soupis vedlejších a ostatních nákladů</t>
  </si>
  <si>
    <t>#TypZaznamu#</t>
  </si>
  <si>
    <t>STA</t>
  </si>
  <si>
    <t>SO-99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</si>
  <si>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</si>
  <si>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</si>
  <si>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</si>
  <si>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</si>
  <si>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</si>
  <si>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</si>
  <si>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</si>
  <si>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</si>
  <si>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</si>
  <si>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</si>
  <si>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</si>
  <si>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</si>
  <si>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</si>
  <si>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</si>
  <si>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</si>
  <si>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</si>
  <si>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</si>
  <si>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</si>
  <si>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</si>
  <si>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</si>
  <si>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</si>
  <si>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</si>
  <si>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</si>
  <si>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</si>
  <si>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</si>
  <si>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</si>
  <si>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2.01</t>
  </si>
  <si>
    <t>Vytyčení stavby</t>
  </si>
  <si>
    <t>Soubor</t>
  </si>
  <si>
    <t>Vlastní</t>
  </si>
  <si>
    <t>Indiv</t>
  </si>
  <si>
    <t>VRN</t>
  </si>
  <si>
    <t>POL99_8</t>
  </si>
  <si>
    <t>viz příloha F.1</t>
  </si>
  <si>
    <t>POP</t>
  </si>
  <si>
    <t>2.02</t>
  </si>
  <si>
    <t>Zařízení staveniště</t>
  </si>
  <si>
    <t>Veškeré náklady spojené s vybudováním, provozem a odstraněním zařízení staveniště.</t>
  </si>
  <si>
    <t>2.03</t>
  </si>
  <si>
    <t>Zajištění archeologického průzkumu</t>
  </si>
  <si>
    <t>soubor</t>
  </si>
  <si>
    <t>2.04</t>
  </si>
  <si>
    <t>Dočasná dopravní opatření</t>
  </si>
  <si>
    <t>2.05</t>
  </si>
  <si>
    <t>Geodetické zaměření skutečného provedení</t>
  </si>
  <si>
    <t>2.06</t>
  </si>
  <si>
    <t>Dokumentace skutečného provedení</t>
  </si>
  <si>
    <t>Náklady na vyhotovení dokumentace skutečného provedení stavby a její předání objednateli v požadované formě a požadovaném počtu.</t>
  </si>
  <si>
    <t>SUM</t>
  </si>
  <si>
    <t>END</t>
  </si>
  <si>
    <t>Položkový soupis prací a dodávek</t>
  </si>
  <si>
    <t>ING</t>
  </si>
  <si>
    <t>115101201R00</t>
  </si>
  <si>
    <t>Čerpání vody na dopravní výšku do 10 m_x000D_
 s uvažovaným průměrným přítokem do 500 l/min</t>
  </si>
  <si>
    <t>h</t>
  </si>
  <si>
    <t>800-1</t>
  </si>
  <si>
    <t>RTS 20/ I</t>
  </si>
  <si>
    <t>Práce</t>
  </si>
  <si>
    <t>POL1_</t>
  </si>
  <si>
    <t>na vzdálenost od hladiny vody v jímce po výšku roviny proložené osou nejvyššího bodu výtlačného potrubí. Včetně odpadní potrubí v délce do 20 m.</t>
  </si>
  <si>
    <t>SPI</t>
  </si>
  <si>
    <t>včetně likvidace čerpaných vod</t>
  </si>
  <si>
    <t xml:space="preserve">odhad čerpání srážkových vod : </t>
  </si>
  <si>
    <t>VV</t>
  </si>
  <si>
    <t>Začátek provozního součtu</t>
  </si>
  <si>
    <t xml:space="preserve">  týdny : 684,64/30,00</t>
  </si>
  <si>
    <t>Konec provozního součtu</t>
  </si>
  <si>
    <t>předpoklad cca 1,5 měsíce celkově ... cyklické čerpání cca 6h/denně : 45*6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</si>
  <si>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</si>
  <si>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</si>
  <si>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</si>
  <si>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</si>
  <si>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předpoklad cca 1,5 měsíce celkově ... cyklické čerpání cca 6h/denně : 45</t>
  </si>
  <si>
    <t>119001411R00</t>
  </si>
  <si>
    <t>Dočasné zajištění podzemního potrubí nebo vedení betonového potrubí_x000D_
 DN  do 200 mm</t>
  </si>
  <si>
    <t>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</si>
  <si>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</si>
  <si>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voda 2x : 1,20*2</t>
  </si>
  <si>
    <t>přípojka plynu 1x : 1,20</t>
  </si>
  <si>
    <t>119001412R00</t>
  </si>
  <si>
    <t>Dočasné zajištění podzemního potrubí nebo vedení betonového potrubí_x000D_
 DN  přes 200  do 500 mm</t>
  </si>
  <si>
    <t>stáv.kanal. dešťová 1x rýha : 1,20</t>
  </si>
  <si>
    <t>119001422R00</t>
  </si>
  <si>
    <t>Dočasné zajištění podzemního potrubí nebo vedení kabelů přes 3 do 6 kabelů</t>
  </si>
  <si>
    <t>kabel NN 1x : 1,20</t>
  </si>
  <si>
    <t>kabel sděl. 8x : 1,20*8</t>
  </si>
  <si>
    <t>121101101R00</t>
  </si>
  <si>
    <t>Sejmutí ornice s přemístěním na vzdálenost do 50 m</t>
  </si>
  <si>
    <t>m3</t>
  </si>
  <si>
    <t>nebo lesní půdy, s vodorovným přemístěním na hromady v místě upotřebení nebo na dočasné či trvalé skládky se složením</t>
  </si>
  <si>
    <t xml:space="preserve">  pole : 1,20*(315,00-33,15-24,56-43,79-44,86)*0,30</t>
  </si>
  <si>
    <t xml:space="preserve">  2,50*(2,50-1,20)*0,30*5</t>
  </si>
  <si>
    <t xml:space="preserve">  tráva : 1,20*183,50*0,10</t>
  </si>
  <si>
    <t xml:space="preserve">  2,50*(2,50-1,20)*0,10*4</t>
  </si>
  <si>
    <t xml:space="preserve">  3,00*(2,00-1,20)*0,10</t>
  </si>
  <si>
    <t xml:space="preserve">  4,00*(2,50-1,20)*0,10</t>
  </si>
  <si>
    <t xml:space="preserve">  Mezisoučet</t>
  </si>
  <si>
    <t>manip.pás pole 15m : 15,00*(315,00-33,15-24,56-43,79-44,86)*0,30</t>
  </si>
  <si>
    <t>manip.pás tráva 6m : 6,00*183,50*0,10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</si>
  <si>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</si>
  <si>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</si>
  <si>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</si>
  <si>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voda 2x : 1,20*1,00*2*(2,65+2,80-0,50-0,10)</t>
  </si>
  <si>
    <t>přípojka plynu 1x : 1,20*1,50*2*(2,25-0,50)</t>
  </si>
  <si>
    <t>stáv.kanal. dešťová 1x rýha : 1,20*1,00*2*(2,65-0,50)</t>
  </si>
  <si>
    <t>kabel NN 1x : 1,20*1,00*2*(2,40-0,50)</t>
  </si>
  <si>
    <t>kabel sděl. 8x : 1,20*1,50*2*(2,25+3,00+2,50*3+2,70+3,20*2-0,50*2-0,10*6)</t>
  </si>
  <si>
    <t>132101213R00</t>
  </si>
  <si>
    <t xml:space="preserve">Hloubení rýh šířky přes 60 do 200 cm do 10000 m3, v hornině 1-2,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</si>
  <si>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</si>
  <si>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 xml:space="preserve">výpočet v položce výkop rýh h.3 : </t>
  </si>
  <si>
    <t>geologie h.2 ... 4% : 2073,12131*0,04</t>
  </si>
  <si>
    <t>132201213R00</t>
  </si>
  <si>
    <t xml:space="preserve">Hloubení rýh šířky přes 60 do 200 cm do 10000 m3, v hornině 3, hloubení strojně </t>
  </si>
  <si>
    <t xml:space="preserve">  stoka S ... PP DN300 SN10 : </t>
  </si>
  <si>
    <t xml:space="preserve">  mezi Š1-Š2 : 1,20*7,28*2,65</t>
  </si>
  <si>
    <t xml:space="preserve">  mezi Š2-Š8 : 1,20*(161,90-7,28)*2,25</t>
  </si>
  <si>
    <t xml:space="preserve">  mezi Š8-Š9 : 1,20*(197,90-161,90)*2,70</t>
  </si>
  <si>
    <t xml:space="preserve">  mezi Š9-Š13 : 1,20*(303,92-197,90)*3,20</t>
  </si>
  <si>
    <t xml:space="preserve">  mezi Š13-Š14 : 1,20*(345,81-303,92)*2,20</t>
  </si>
  <si>
    <t xml:space="preserve">  mezi Š14-Š17 : 1,20*(442,48-345,81)*2,50</t>
  </si>
  <si>
    <t xml:space="preserve">  mezi Š17-Š20 : 1,20*(543,39-442,48)*3,30</t>
  </si>
  <si>
    <t xml:space="preserve">  mezi Š20-Š23 : 1,20*(684,64-543,39)*3,00</t>
  </si>
  <si>
    <t xml:space="preserve">  odpočet protlaku pod železnicí : -1,20*26,50*2,20</t>
  </si>
  <si>
    <t xml:space="preserve">  -1,20*(26,30+14,70)*2,50</t>
  </si>
  <si>
    <t xml:space="preserve">  odpočet protlaků pod KK : -3,14*0,2540*0,2540*(26,30+14,70)</t>
  </si>
  <si>
    <t xml:space="preserve">  vytlačená zemina : 3,14*0,4065*0,4065*26,50</t>
  </si>
  <si>
    <t xml:space="preserve">  3,14*0,2540*0,2540*(26,30+14,70)</t>
  </si>
  <si>
    <t xml:space="preserve">  rozšíření šachet prefa kromě šachet v místě start. a cíl.jam : 2,50*(2,50-1,20)*(2,50+2,25*2+2,35*3+2,50+3,12+3,00+2,69+2,95)</t>
  </si>
  <si>
    <t xml:space="preserve">  2,50*(2,50-1,20)*(3,09+2,95+2,93+2,87+2,73)</t>
  </si>
  <si>
    <t xml:space="preserve">  prohl.šachet prefa : 2,50*2,50*0,25*16</t>
  </si>
  <si>
    <t xml:space="preserve">  start.jáma v místě Š17 : 4,00*(2,50-1,20)*3,33+4,00*2,50*1,00</t>
  </si>
  <si>
    <t xml:space="preserve">  start.jáma v místě Š14+Š12 : 3,00*(2,00-1,20)*(2,38+3,25)+3,00*2,00*1,00*2</t>
  </si>
  <si>
    <t xml:space="preserve">  cíl.jáma v místě Š16+Š15+Š11 : 2,50*(2,50-1,20)*(2,85+2,26+3,26)</t>
  </si>
  <si>
    <t xml:space="preserve">  </t>
  </si>
  <si>
    <t xml:space="preserve">  odpočet povrchů : </t>
  </si>
  <si>
    <t xml:space="preserve">  MK asfalt : -1,20*(254,00+9,50)*0,50</t>
  </si>
  <si>
    <t xml:space="preserve">  -2,50*(2,50-1,20)*0,50*10</t>
  </si>
  <si>
    <t xml:space="preserve">  -3,00*(2,00-1,20)*0,50</t>
  </si>
  <si>
    <t xml:space="preserve">  pole : -1,20*(315,00-33,15-24,76-43,79-44,86)*0,30</t>
  </si>
  <si>
    <t xml:space="preserve">  -2,50*(2,50-1,20)*0,30*5</t>
  </si>
  <si>
    <t xml:space="preserve">  tráva : -1,20*183,50*0,10</t>
  </si>
  <si>
    <t xml:space="preserve">  -2,50*(2,50-1,20)*0,10*4</t>
  </si>
  <si>
    <t xml:space="preserve">  -3,00*(2,00-1,20)*0,10</t>
  </si>
  <si>
    <t xml:space="preserve">  -4,00*(2,50-1,20)*0,10</t>
  </si>
  <si>
    <t>geologie h.3 ... 75% : 2073,12131*0,75</t>
  </si>
  <si>
    <t>132201219R00</t>
  </si>
  <si>
    <t xml:space="preserve">Hloubení rýh šířky přes 60 do 200 cm příplatek za lepivost, v hornině 3,  </t>
  </si>
  <si>
    <t xml:space="preserve">lepivost odhad 50% : </t>
  </si>
  <si>
    <t>geologie h.3 ... 75% : 2073,12131*0,75*0,5</t>
  </si>
  <si>
    <t>132301213R00</t>
  </si>
  <si>
    <t xml:space="preserve">Hloubení rýh šířky přes 60 do 200 cm do 10000 m3, v hornině 4, hloubení strojně </t>
  </si>
  <si>
    <t>geologie h.4 ... 21% : 2073,12131*0,21</t>
  </si>
  <si>
    <t>132301219R00</t>
  </si>
  <si>
    <t xml:space="preserve">Hloubení rýh šířky přes 60 do 200 cm příplatek za lepivost, v hornině 4,  </t>
  </si>
  <si>
    <t>geologie h.4 ... 21% : 2073,12131*0,21*0,5</t>
  </si>
  <si>
    <t>151101102R00</t>
  </si>
  <si>
    <t>Zřízení pažení a rozepření stěn rýh příložné  pro jakoukoliv mezerovitost, hloubky do 4 m</t>
  </si>
  <si>
    <t>m2</t>
  </si>
  <si>
    <t>pro podzemní vedení pro všechny šířky rýhy,</t>
  </si>
  <si>
    <t xml:space="preserve">stoka S ... PP DN300 SN10 : </t>
  </si>
  <si>
    <t>mezi Š1-Š2 : 7,28*2,65*2</t>
  </si>
  <si>
    <t>mezi Š2-Š8 : (161,90-7,28)*2,25*2</t>
  </si>
  <si>
    <t>mezi Š8-Š9 : (197,90-161,90)*2,70*2</t>
  </si>
  <si>
    <t>mezi Š9-Š13 : (303,92-197,90)*3,20*2</t>
  </si>
  <si>
    <t>mezi Š13-Š14 : (345,81-303,92)*2,20*2</t>
  </si>
  <si>
    <t>mezi Š14-Š17 : (442,48-345,81)*2,50*2</t>
  </si>
  <si>
    <t>mezi Š17-Š20 : (543,39-442,48)*3,30*2</t>
  </si>
  <si>
    <t>mezi Š20-Š23 : (684,64-543,39)*3,00*2</t>
  </si>
  <si>
    <t>odpočet protlaku pod železnicí : -26,50*2,20*2</t>
  </si>
  <si>
    <t>-(26,30+14,70)*2,50*2</t>
  </si>
  <si>
    <t>rozšíření šachet prefa kromě šachet v místě start. a cíl.jam : 2*(2,50-1,20)*(2,50+2,25*2+2,35*3+2,50+3,12+3,00+2,69+2,95)</t>
  </si>
  <si>
    <t>2*(2,50-1,20)*(3,09+2,95+2,93+2,87+2,73)</t>
  </si>
  <si>
    <t>prohl.šachet prefa : 4*2,50*0,25*16</t>
  </si>
  <si>
    <t>start.jáma v místě Š17 : 2*(2,50-1,20)*3,33+(4,00+2,50)*2*1,00</t>
  </si>
  <si>
    <t>start.jáma v místě Š14+Š12 : 2*(2,00-1,20)*(2,38+3,25)+(3,00+2,00)*2*1,00*2</t>
  </si>
  <si>
    <t>cíl.jáma v místě Š16+Š15+Š11 : 2*(2,50-1,20)*(2,85+2,26+3,26)</t>
  </si>
  <si>
    <t>151101112R00</t>
  </si>
  <si>
    <t>Odstranění pažení a rozepření rýh příložné , hloubky do 4 m</t>
  </si>
  <si>
    <t>pro podzemní vedení s uložením materiálu na vzdálenost do 3 m od kraje výkopu,</t>
  </si>
  <si>
    <t>Odkaz na mn. položky pořadí 13 : 3690,79000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</si>
  <si>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</si>
  <si>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</si>
  <si>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</si>
  <si>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 xml:space="preserve">  rozšíření šachet prefa kromě šachet v místě start. a cíl.jam : 2,50*(2,50-1,20)*(2,50+2,25*2+2,35*3+2,50)</t>
  </si>
  <si>
    <t xml:space="preserve">  prohl.šachet prefa : 2,50*2,50*0,25*7</t>
  </si>
  <si>
    <t xml:space="preserve">  MK asfalt : -1,20*(161,90-7,28)*0,50</t>
  </si>
  <si>
    <t xml:space="preserve">  -2,50*(2,50-1,20)*0,50*7</t>
  </si>
  <si>
    <t xml:space="preserve">  tráva : -1,20*(345,81-303,92)*0,10</t>
  </si>
  <si>
    <t xml:space="preserve">  -2,50*(2,50-1,20)*0,10*1</t>
  </si>
  <si>
    <t>výkop 1-4 nad 100m3 do 2,5m ... 50% : 483,2898*0,50</t>
  </si>
  <si>
    <t>161101102R00</t>
  </si>
  <si>
    <t>Svislé přemístění výkopku z horniny 1 až 4, při hloubce výkopu přes 2,5 do 4 m</t>
  </si>
  <si>
    <t xml:space="preserve">  výkop 1-4 celkem : 2073,12131</t>
  </si>
  <si>
    <t xml:space="preserve">  výkop 1-4 nad 100m3 do 2,5m : -483,2898</t>
  </si>
  <si>
    <t>výkop 1-4 nad 100m3 do 4,0m ... 55% : 1589,83151*0,55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</si>
  <si>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</si>
  <si>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</si>
  <si>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</si>
  <si>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 xml:space="preserve">ornice : </t>
  </si>
  <si>
    <t>Odkaz na mn. položky pořadí 6 : 868,98000</t>
  </si>
  <si>
    <t>162301101R00</t>
  </si>
  <si>
    <t>Vodorovné přemístění výkopku z horniny 1 až 4, na vzdálenost přes 50  do 500 m</t>
  </si>
  <si>
    <t xml:space="preserve">  zásypy mimo komunikace : 1341,22849-212,013-175,55</t>
  </si>
  <si>
    <t xml:space="preserve">  zásypy do MK ... vše nové : </t>
  </si>
  <si>
    <t>meziskládka tam a zpět : 953,66549*2</t>
  </si>
  <si>
    <t>162701105R00</t>
  </si>
  <si>
    <t>Vodorovné přemístění výkopku z horniny 1 až 4, na vzdálenost přes 9 000  do 10 000 m</t>
  </si>
  <si>
    <t>výkop celkem : 2073,12131</t>
  </si>
  <si>
    <t>meziskládka : -953,66549</t>
  </si>
  <si>
    <t>167101102R00</t>
  </si>
  <si>
    <t>Nakládání, skládání, překládání neulehlého výkopku nakládání výkopku_x000D_
 přes 100 m3, z horniny 1 až 4</t>
  </si>
  <si>
    <t>POL1_1</t>
  </si>
  <si>
    <t>meziskládka : 953,66549</t>
  </si>
  <si>
    <t>171201201R00</t>
  </si>
  <si>
    <t>Uložení sypaniny na dočasnou skládku tak, že na 1 m2 plochy připadá přes 2 m3 výkopku nebo ornice</t>
  </si>
  <si>
    <t>Odkaz na mn. položky pořadí 19 : 1119,45582</t>
  </si>
  <si>
    <t>Odkaz na mn. položky pořadí 20 : 953,66549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</si>
  <si>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</si>
  <si>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</si>
  <si>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</si>
  <si>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</si>
  <si>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odpočet D potrubí : -3,14*0,3175*0,3175*684,64</t>
  </si>
  <si>
    <t>odpočet D šachet prefa : -3,14*0,62*0,62*(2,50+2,25*2+2,35*3+2,50+3,12+3,00+2,69+2,95)</t>
  </si>
  <si>
    <t>-3,14*0,62*0,62*(3,09+2,95+2,93+2,87+2,73)</t>
  </si>
  <si>
    <t>odpočet šachet ve start.jámě v místě Š17 : -3,14*0,62*0,62*3,33</t>
  </si>
  <si>
    <t>odpočet šachet ve start.jámách v místě Š14+Š12 : -3,14*0,62*0,62*(2,38+3,25)</t>
  </si>
  <si>
    <t>odpočet šachet v cíl.jámách v místě Š16+Š15+Š11 : -3,14*0,62*0,62*(2,85+2,26+3,26)</t>
  </si>
  <si>
    <t>obsypy : -304,98547</t>
  </si>
  <si>
    <t>lože : -132,1977</t>
  </si>
  <si>
    <t>podklad.beton : -5,325</t>
  </si>
  <si>
    <t/>
  </si>
  <si>
    <t xml:space="preserve">  zásypy MK : </t>
  </si>
  <si>
    <t xml:space="preserve">  MK asfalt : 1,20*254,00*(2,25-0,50-0,50-0,635-0,15)</t>
  </si>
  <si>
    <t xml:space="preserve">  1,20*9,50*(3,20-0,50-0,50-0,635-0,15)</t>
  </si>
  <si>
    <t xml:space="preserve">  2,50*(2,50-1,20)*(2,50-0,50-0,50)*10</t>
  </si>
  <si>
    <t xml:space="preserve">  3,00*(2,00-1,20)*(3,25-0,50-0,50)</t>
  </si>
  <si>
    <t xml:space="preserve">  akt.zóna MK : </t>
  </si>
  <si>
    <t xml:space="preserve">  MK asfalt : 1,20*254,00*0,50</t>
  </si>
  <si>
    <t xml:space="preserve">  1,20*9,50*0,50</t>
  </si>
  <si>
    <t xml:space="preserve">  2,50*(2,50-1,20)*0,50*10</t>
  </si>
  <si>
    <t xml:space="preserve">  3,00*(2,00-1,20)*0,50</t>
  </si>
  <si>
    <t xml:space="preserve">  zásypy v KK nejsou ... vše protlakem pod KK : 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</si>
  <si>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</si>
  <si>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</si>
  <si>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</si>
  <si>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stoka S ... PP DN300 : 1,20*684,64*0,635</t>
  </si>
  <si>
    <t>-3,14*0,3175*0,3175*684,64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</si>
  <si>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</si>
  <si>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</si>
  <si>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</si>
  <si>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</si>
  <si>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 xml:space="preserve">  tráva : 1,20*183,50</t>
  </si>
  <si>
    <t xml:space="preserve">  2,50*(2,50-1,20)*4</t>
  </si>
  <si>
    <t xml:space="preserve">  3,00*(2,00-1,20)</t>
  </si>
  <si>
    <t xml:space="preserve">  4,00*(2,50-1,20)</t>
  </si>
  <si>
    <t>manip.pás tráva 6m : 6,00*183,50</t>
  </si>
  <si>
    <t>181101102R00</t>
  </si>
  <si>
    <t>Úprava pláně v zářezech v hornině 1 až 4, se zhutněním</t>
  </si>
  <si>
    <t>vyrovnáním výškových rozdílů, ploch vodorovných a ploch do sklonu 1 : 5.</t>
  </si>
  <si>
    <t xml:space="preserve">  pole : 1,20*(315,00-33,15-24,56-43,79-44,86)</t>
  </si>
  <si>
    <t xml:space="preserve">  2,50*(2,50-1,20)*5</t>
  </si>
  <si>
    <t>manip.pás pole 15m : 15,00*(315,00-33,15-24,56-43,79-44,86)</t>
  </si>
  <si>
    <t>181301111R00</t>
  </si>
  <si>
    <t>Rozprostření a urovnání ornice v rovině v souvislé ploše přes 500 m2, tloušťka vrstvy do 100 mm</t>
  </si>
  <si>
    <t>s případným nutným přemístěním hromad nebo dočasných skládek na místo potřeby ze vzdálenosti do 30 m, v rovině nebo ve svahu do 1 : 5,</t>
  </si>
  <si>
    <t>181301115R00</t>
  </si>
  <si>
    <t>Rozprostření a urovnání ornice v rovině v souvislé ploše přes 500 m2, tloušťka vrstvy přes 250 do 300 mm</t>
  </si>
  <si>
    <t>199000002R00</t>
  </si>
  <si>
    <t>Poplatky za skládku horniny 1- 4, skupina 17 05 04 z Katalogu odpadů</t>
  </si>
  <si>
    <t>141741122R01</t>
  </si>
  <si>
    <t>Protlak z ocel. trub beraněný, v hor.1-4, D 508 mm</t>
  </si>
  <si>
    <t>protlak pod KK : 26,30+14,70</t>
  </si>
  <si>
    <t>141741124R01</t>
  </si>
  <si>
    <t>Protlak z ocel. trub beraněný, v hor.1-4, D nad 720 mm</t>
  </si>
  <si>
    <t>protlak pod železnicí : 26,50</t>
  </si>
  <si>
    <t>00572460R</t>
  </si>
  <si>
    <t>směs travní technická</t>
  </si>
  <si>
    <t>kg</t>
  </si>
  <si>
    <t>SPCM</t>
  </si>
  <si>
    <t>Specifikace</t>
  </si>
  <si>
    <t>POL3_</t>
  </si>
  <si>
    <t>travní směs : 1101,00*0,40*1,035</t>
  </si>
  <si>
    <t>14333122.AR1</t>
  </si>
  <si>
    <t>Trubka podélně svařovaná hladká 11375 508x8 mm</t>
  </si>
  <si>
    <t>Odkaz na mn. položky pořadí 29 : 41,00000*1,1</t>
  </si>
  <si>
    <t>14333181.AR1</t>
  </si>
  <si>
    <t>Trubka podélně svařovaná hladká 11375  813x12,5 mm</t>
  </si>
  <si>
    <t>Odkaz na mn. položky pořadí 30 : 26,50000*1,1</t>
  </si>
  <si>
    <t>58310008T</t>
  </si>
  <si>
    <t>Vhodný zásypový materiál pro místní komunikace dle TP146 vč.dopravy na staveniště</t>
  </si>
  <si>
    <t>zásypy MK ... vše nové : 212,013*1,1*1,01</t>
  </si>
  <si>
    <t>58337330R</t>
  </si>
  <si>
    <t>štěrkopísek frakce 0,0 až 22,0 mm; třída A</t>
  </si>
  <si>
    <t>T</t>
  </si>
  <si>
    <t>obsypy : 304,98547*1,67*1,1*1,01</t>
  </si>
  <si>
    <t>58344197R</t>
  </si>
  <si>
    <t>štěrkodrť frakce 0,0 až 63,0 mm; třída A</t>
  </si>
  <si>
    <t>POL3_1</t>
  </si>
  <si>
    <t>akt.z.MK : 175,55*1,67*1,1*1,01</t>
  </si>
  <si>
    <t>113106241R00</t>
  </si>
  <si>
    <t>Rozebrání vozovek a ploch s jakoukoliv výplní spár _x000D_
 v jakékoliv ploše, ze silničních panelů jakýchkoliv rozměrů, kladených do jakéhokoliv lože a se spárami zalitými živicí nebo cementovou maltou</t>
  </si>
  <si>
    <t>822-1</t>
  </si>
  <si>
    <t>s přemístěním hmot na skládku na vzdálenost do 3 m nebo s naložením na dopravní prostředek</t>
  </si>
  <si>
    <t xml:space="preserve">dno start.jam : </t>
  </si>
  <si>
    <t>start.jáma v místě Š17 : 4,00*2,50</t>
  </si>
  <si>
    <t>start.jáma v místě Š14+Š12 : 3,00*2,00*2</t>
  </si>
  <si>
    <t>zadní stěna start.jam : (2,50+2,00*2)*1,50</t>
  </si>
  <si>
    <t>113107515R00</t>
  </si>
  <si>
    <t>Odstranění podkladů nebo krytů z kameniva hrubého drceného, v ploše jednotlivě do 50 m2, tloušťka vrstvy 150 mm</t>
  </si>
  <si>
    <t>Odkaz na mn. položky pořadí 37 : 31,75000</t>
  </si>
  <si>
    <t>113107620R00</t>
  </si>
  <si>
    <t>Odstranění podkladů nebo krytů z kameniva hrubého drceného, v ploše jednotlivě nad 50 m2, tloušťka vrstvy 200 mm</t>
  </si>
  <si>
    <t>MK asfalt : 1,20*(254,00+9,50)</t>
  </si>
  <si>
    <t>2,50*(2,50-1,20)*10</t>
  </si>
  <si>
    <t>3,00*(2,00-1,20)</t>
  </si>
  <si>
    <t>979082213R00</t>
  </si>
  <si>
    <t>Vodorovná doprava suti po suchu bez naložení, ale se složením a hrubým urovnáním na vzdálenost do 1 km</t>
  </si>
  <si>
    <t>t</t>
  </si>
  <si>
    <t>Přesun suti</t>
  </si>
  <si>
    <t>POL8_</t>
  </si>
  <si>
    <t xml:space="preserve">Demontážní hmotnosti z položek s pořadovými čísly: : </t>
  </si>
  <si>
    <t xml:space="preserve">37,38,39, : </t>
  </si>
  <si>
    <t>Součet: : 177,91550</t>
  </si>
  <si>
    <t>979082219R00</t>
  </si>
  <si>
    <t>Vodorovná doprava suti po suchu příplatek k ceně za každý další i započatý 1 km přes 1 km</t>
  </si>
  <si>
    <t>Součet: : 1601,23950</t>
  </si>
  <si>
    <t>979990001R00</t>
  </si>
  <si>
    <t>Poplatek za skládku stavební suti, skupina 17 09 04 z Katalogu odpadů</t>
  </si>
  <si>
    <t>801-3</t>
  </si>
  <si>
    <t>113108420R00</t>
  </si>
  <si>
    <t>Odstranění podkladů nebo krytů živičných, v ploše jednotlivě nad 50 m2, tloušťka vrstvy 200 mm</t>
  </si>
  <si>
    <t>Odkaz na mn. položky pořadí 39 : 351,10000</t>
  </si>
  <si>
    <t>113151119R00</t>
  </si>
  <si>
    <t>Odstranění podkladu, krytu frézováním povrch živičný, plochy do 500 m2 na jednom objektu nebo při provádění pruhu šířky do  750 mm, tloušťky 100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</si>
  <si>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</si>
  <si>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 xml:space="preserve">43,44, : </t>
  </si>
  <si>
    <t>Součet: : 231,72600</t>
  </si>
  <si>
    <t>Součet: : 2085,53400</t>
  </si>
  <si>
    <t>979990112R00</t>
  </si>
  <si>
    <t>Poplatek za skládku obalovaný asfalt , skupina 17 09 04 z Katalogu odpadů</t>
  </si>
  <si>
    <t>POL8_1</t>
  </si>
  <si>
    <t>451573111R00</t>
  </si>
  <si>
    <t>Lože pod potrubí, stoky a drobné objekty z písku a štěrkopísku  do 65 mm</t>
  </si>
  <si>
    <t>827-1</t>
  </si>
  <si>
    <t>v otevřeném výkopu,</t>
  </si>
  <si>
    <t>stoka S ... PP DN300 : 1,20*(684,64-26,50-26,30-14,70)*0,15</t>
  </si>
  <si>
    <t>šachty prefa : 2,50*2,50*0,15*16</t>
  </si>
  <si>
    <t>start.jámy : 4,00*2,50*0,15+3,00*2,00*0,15*2</t>
  </si>
  <si>
    <t>cílové jámy : 2,50*2,50*0,15*3</t>
  </si>
  <si>
    <t>452311131R00</t>
  </si>
  <si>
    <t>Podkladní a zajišťovací konstrukce z betonu desky pod potrubí, stoky a drobné objekty , z betonu prostého třídy C 12/15</t>
  </si>
  <si>
    <t>z cementu portlandského nebo struskoportlandského, v otevřeném výkopu,</t>
  </si>
  <si>
    <t>šachty prefa : 1,50*1,50*0,10*16</t>
  </si>
  <si>
    <t>start.jámy : 3,00*1,50*0,10+2,00*1,50*0,10*2</t>
  </si>
  <si>
    <t>cílové jámy : 1,50*1,50*0,10*3</t>
  </si>
  <si>
    <t>564851111R00</t>
  </si>
  <si>
    <t>Podklad ze štěrkodrti s rozprostřením a zhutněním frakce 0-63 mm, tloušťka po zhutnění 150 mm</t>
  </si>
  <si>
    <t>584121111R00</t>
  </si>
  <si>
    <t xml:space="preserve">Osazení silničních panelů jakéhokoliv druhu a velikosti </t>
  </si>
  <si>
    <t>ze železového betonu, s provedením podkladu z kameniva těženého do tl. 4 cm</t>
  </si>
  <si>
    <t>dodávka nových panelů se nepředpokládá</t>
  </si>
  <si>
    <t>Odkaz na mn. položky pořadí 55 : 63,50000</t>
  </si>
  <si>
    <t>564861111R00</t>
  </si>
  <si>
    <t>Podklad ze štěrkodrti s rozprostřením a zhutněním frakce 0-63 mm, tloušťka po zhutnění 200 mm</t>
  </si>
  <si>
    <t>Odkaz na mn. položky pořadí 54 : 356,88600</t>
  </si>
  <si>
    <t>579300012R00</t>
  </si>
  <si>
    <t>Kryt komunikace z asfaltového recyklátu tloušťka po zhutnění 50 mm</t>
  </si>
  <si>
    <t>s rozprostřením a zhutněním</t>
  </si>
  <si>
    <t xml:space="preserve">provizorní úpravy komunikace : </t>
  </si>
  <si>
    <t>mezi š.Š3-Š11 : 1,20*(254,03-47,50)+2,50*(2,50-1,20)*8</t>
  </si>
  <si>
    <t>mezi š.Š12-Š14 : 1,20*(345,81-283,31)+2,50*(2,50-1,20)+3,00*(2,00-1,20)*2</t>
  </si>
  <si>
    <t>596215041R00</t>
  </si>
  <si>
    <t>Kladení zámkové dlažby do drtě tloušťka dlažby 80 mm, tloušťka lože 50 mm</t>
  </si>
  <si>
    <t>s provedením lože z kameniva drceného, s vyplněním spár, s dvojitým hutněním a se smetením přebytečného materiálu na krajnici. S dodáním hmot pro lože a výplň spár.</t>
  </si>
  <si>
    <t>mezi š.Š1 a Š3 : 1,20*47,50+2,50*(2,50-1,20)*2</t>
  </si>
  <si>
    <t>59245020R</t>
  </si>
  <si>
    <t>dlažba betonová zámková, dvouvrstvá; kost; šedá; l = 200 mm; š = 165 mm; tl. 60,0 mm</t>
  </si>
  <si>
    <t>Odkaz na mn. položky pořadí 55 : 63,50000*1,02</t>
  </si>
  <si>
    <t>871373121R00</t>
  </si>
  <si>
    <t>Montáž potrubí z trub z plastů těsněných gumovým kroužkem  DN 300 mm</t>
  </si>
  <si>
    <t>v otevřeném výkopu ve sklonu do 20 %,</t>
  </si>
  <si>
    <t>stoka S ... PP DN300 : 684,64</t>
  </si>
  <si>
    <t>877373121R00</t>
  </si>
  <si>
    <t>Montáž tvarovek na potrubí z trub z plastů těsněných gumovým kroužkem odbočných DN 300 mm</t>
  </si>
  <si>
    <t>kus</t>
  </si>
  <si>
    <t>892581111R00</t>
  </si>
  <si>
    <t>Zkoušky těsnosti kanalizačního potrubí zkouška těsnosti kanalizačního potrubí vodou_x000D_
 do DN 300 mm</t>
  </si>
  <si>
    <t>vodou nebo vzduchem,</t>
  </si>
  <si>
    <t>Odkaz na mn. položky pořadí 57 : 684,64000</t>
  </si>
  <si>
    <t>892583111R00</t>
  </si>
  <si>
    <t>Zkoušky těsnosti kanalizačního potrubí zabezpečení konců kanalizačního potrubí při tlakových zkouškách vodou_x000D_
 do DN 300 mm</t>
  </si>
  <si>
    <t>úsek</t>
  </si>
  <si>
    <t>stoka S ... PP DN300 : 22</t>
  </si>
  <si>
    <t>892601154R00</t>
  </si>
  <si>
    <t>Čištění kanalizace do DN 500, nad 100 m</t>
  </si>
  <si>
    <t>892855116R00</t>
  </si>
  <si>
    <t>Kamerové prohlídky potrubí nad 500 m</t>
  </si>
  <si>
    <t>899104111R00</t>
  </si>
  <si>
    <t>Osazení poklopů litinových a ocelových o hmotnost jednotlivě přes 150 kg</t>
  </si>
  <si>
    <t>včetně úpravy zhlaví dle umístění šachty</t>
  </si>
  <si>
    <t>Š2-Š23 ... Š1 je stávající : 22</t>
  </si>
  <si>
    <t>894412311RAB1T00</t>
  </si>
  <si>
    <t>Šachta prefabrikovaná DN1000 stěna 120 mm, hloubka dna 2,26 m bez poklopu</t>
  </si>
  <si>
    <t>Agregovaná položka</t>
  </si>
  <si>
    <t>POL2_</t>
  </si>
  <si>
    <t>viz příloha D.4.2</t>
  </si>
  <si>
    <t>položka zahrnuje pozice č.2+3+4+5.1+6+11+12+těsnění mezi skružemi</t>
  </si>
  <si>
    <t>Š3+4+15 : 3</t>
  </si>
  <si>
    <t>894412311RBB1T00</t>
  </si>
  <si>
    <t>Šachta prefabrikovaná DN1000 stěna 120 mm, hloubka dna 3,26 m bez poklopu</t>
  </si>
  <si>
    <t>Š2+5+6+7+8+9+10+11+12+13+14+16+17+18+19+20+21+22+23 : 19</t>
  </si>
  <si>
    <t>286111933R1</t>
  </si>
  <si>
    <t>Trubka plastová kanalizační PVC-U DN300 s plnostěnnou konstrukcí stěny SN12 kN/m2</t>
  </si>
  <si>
    <t xml:space="preserve">m     </t>
  </si>
  <si>
    <t>Odkaz na mn. položky pořadí 57 : 684,64000*1,03</t>
  </si>
  <si>
    <t>28650781R1</t>
  </si>
  <si>
    <t>Odbočka kanalizační PVC-U  D300/160 mm</t>
  </si>
  <si>
    <t>RTS 18/ I</t>
  </si>
  <si>
    <t>Odkaz na mn. položky pořadí 58 : 2,00000*1,015</t>
  </si>
  <si>
    <t>55340325R1</t>
  </si>
  <si>
    <t>Poklop litinový průměr DN 600 mm včetně rámu h.125 - 160 mm tř.D400, B125 podle umístění šachty, vodo(plyno)těsný</t>
  </si>
  <si>
    <t>poklop vodotěsný, plynotěsný tř.D400 h=160mm nebo litinový s betonovou výplní tř.B125 h=125mm dle umístění šachty</t>
  </si>
  <si>
    <t>Odkaz na mn. položky pořadí 63 : 22,00000</t>
  </si>
  <si>
    <t>936451111R00</t>
  </si>
  <si>
    <t>Výplň cementopopílkovou suspenzí  dutin 1,0 MPa</t>
  </si>
  <si>
    <t xml:space="preserve">protlak pod železnicí : </t>
  </si>
  <si>
    <t>prostor mezi oc.chráničkami D508 a D813 : 3,14*(0,4065*0,4065-0,254*0,254)*26,50</t>
  </si>
  <si>
    <t>970051300R00</t>
  </si>
  <si>
    <t>Jádrové vrtání, kruhové prostupy v železobetonu jádrové vrtání , do D 300 mm</t>
  </si>
  <si>
    <t>stáv.šachta Š1 ... nový prostup pro stoku S : 0,15</t>
  </si>
  <si>
    <t>990-111</t>
  </si>
  <si>
    <t>Těsnění prostupu do DN 300 mm</t>
  </si>
  <si>
    <t>stáv.šachta Š1 ... nový prostup pro stoku S : 1</t>
  </si>
  <si>
    <t>919735116R00</t>
  </si>
  <si>
    <t>Řezání stávajících krytů nebo podkladů živičných, hloubky přes 250 do 300 mm</t>
  </si>
  <si>
    <t>včetně spotřeby vody</t>
  </si>
  <si>
    <t>MK asfalt : (254,00+9,50)*2</t>
  </si>
  <si>
    <t>2*(2,50-1,20)*10</t>
  </si>
  <si>
    <t>2*(2,00-1,20)</t>
  </si>
  <si>
    <t>998276101R00</t>
  </si>
  <si>
    <t>Přesun hmot pro trubní vedení z trub plastových nebo sklolaminátových v otevřeném výkopu</t>
  </si>
  <si>
    <t>Přesun hmot</t>
  </si>
  <si>
    <t>POL7_</t>
  </si>
  <si>
    <t>vodovodu nebo kanalizace ražené nebo hloubené (827 1.1, 827 1.9, 827 2.1, 827 2.9), drobných objektů</t>
  </si>
  <si>
    <t xml:space="preserve">Hmotnosti z položek s pořadovými čísly: : </t>
  </si>
  <si>
    <t xml:space="preserve">3,4,5,13,29,30,31,32,33,35,36,48,49,50,51,52,53,54,55,56,57,58,60,63,66,67,68,69,71, : </t>
  </si>
  <si>
    <t>Součet: : 1455,75936</t>
  </si>
  <si>
    <t>230193008R00</t>
  </si>
  <si>
    <t>Nasunutí potrubní sekce do chráničky DN 300</t>
  </si>
  <si>
    <t>včetně uložení na kluzných distančních objímkách, vystředění, utěsnění konců chráničky manžetami</t>
  </si>
  <si>
    <t>230193010R01</t>
  </si>
  <si>
    <t>Nasunutí potrubní sekce do chráničky DN 500</t>
  </si>
  <si>
    <t>Odkaz na mn. položky pořadí 75 : 26,50000*1,1</t>
  </si>
  <si>
    <t>460510243RT1</t>
  </si>
  <si>
    <t>Žlab kabelový prefabrikovaný TK 2, zalitý asfaltem, včetně dodávky žlabu a poklopu</t>
  </si>
  <si>
    <t>POL1_9</t>
  </si>
  <si>
    <t>kabel NN 1x : 1,20+1,00*2</t>
  </si>
  <si>
    <t>kabel sděl. 8x : (1,20+1,50*2)*8</t>
  </si>
  <si>
    <t>JKSO:</t>
  </si>
  <si>
    <t>827.21.A3</t>
  </si>
  <si>
    <t>Profil potrubí DN do 300 mm</t>
  </si>
  <si>
    <t>JKSO</t>
  </si>
  <si>
    <t xml:space="preserve"> m</t>
  </si>
  <si>
    <t>potrubí z trub z plastických hmot a sklolaminátu</t>
  </si>
  <si>
    <t>JKSOChar</t>
  </si>
  <si>
    <t>JKSOAkce</t>
  </si>
  <si>
    <t>přílohy D.1.4.2+D1.4.3 - pozice 1</t>
  </si>
  <si>
    <t xml:space="preserve">dofrézování 0,5m na obě strany : </t>
  </si>
  <si>
    <t>MK asfalt : 0,50*2*(254,00+9,50)</t>
  </si>
  <si>
    <t>0,50*(2,50+(3,50-1,20))*2*10</t>
  </si>
  <si>
    <t>0,50*(3,00+(3,00-1,20))*2</t>
  </si>
  <si>
    <t xml:space="preserve">1, : </t>
  </si>
  <si>
    <t>Součet: : 69,58600</t>
  </si>
  <si>
    <t>Součet: : 626,27400</t>
  </si>
  <si>
    <t>Poplatek za skládku suti - obalovaný asfalt</t>
  </si>
  <si>
    <t>564762111R00</t>
  </si>
  <si>
    <t>Podklad nebo kryt z kameniva hrubého s výplň. kam. tloušťka po zhutnění 200 mm</t>
  </si>
  <si>
    <t>kamenivo hrubé drcené vel. 32 - 63 mm s výplňovým kamenivem (vibrovaný štěrk), s rozprostřením, vlhčením a zhutněním</t>
  </si>
  <si>
    <t>rýha : 351,10</t>
  </si>
  <si>
    <t>564861111RT4</t>
  </si>
  <si>
    <t>Odkaz na mn. položky pořadí 5 : 351,10000</t>
  </si>
  <si>
    <t>566111253R00</t>
  </si>
  <si>
    <t>Odkaz na mn. položky pořadí 6 : 351,10000</t>
  </si>
  <si>
    <t>573111112R00</t>
  </si>
  <si>
    <t>Postřik živičný infiltrační s posypem kamenivem v množství 1 kg/m2</t>
  </si>
  <si>
    <t>z asfaltu silničního</t>
  </si>
  <si>
    <t>573211111R00</t>
  </si>
  <si>
    <t>Postřik živičný spojovací bez posypu kamenivem z asfaltu silničního, v množství od 0,5 do 0,7 kg/m2</t>
  </si>
  <si>
    <t>Odkaz na mn. položky pořadí 10 : 667,40000</t>
  </si>
  <si>
    <t>577141112R00</t>
  </si>
  <si>
    <t>Beton asfaltový s rozprostřením a zhutněním v pruhu šířky do 3 m, ACO 11+ nebo ACO 16+, tloušťky 50 mm, plochy přes 1000 m2</t>
  </si>
  <si>
    <t>dofréz. : 316,30</t>
  </si>
  <si>
    <t>11162530R</t>
  </si>
  <si>
    <t>rýha : 351,10*0,0009*1,15</t>
  </si>
  <si>
    <t>113106231R00</t>
  </si>
  <si>
    <t>Rozebrání vozovek a ploch s jakoukoliv výplní spár _x000D_
 v jakékoliv ploše, ze zámkové dlažky, kladených do lože z kameniva</t>
  </si>
  <si>
    <t>113107615R00</t>
  </si>
  <si>
    <t>Odstranění podkladů nebo krytů z kameniva hrubého drceného, v ploše jednotlivě nad 50 m2, tloušťka vrstvy 150 mm</t>
  </si>
  <si>
    <t>Odkaz na mn. položky pořadí 12 : 63,50000</t>
  </si>
  <si>
    <t>Odkaz na mn. položky pořadí 15 : 356,88600</t>
  </si>
  <si>
    <t>113108405R00</t>
  </si>
  <si>
    <t>Odstranění podkladů nebo krytů živičných, v ploše jednotlivě nad 50 m2, tloušťka vrstvy 50 mm</t>
  </si>
  <si>
    <t>Poplatek za skládku stavební suti</t>
  </si>
  <si>
    <t>zámk.dl. : 63,50*0,225</t>
  </si>
  <si>
    <t>63,50*0,330</t>
  </si>
  <si>
    <t>356,088*0,440</t>
  </si>
  <si>
    <t>asf.recyklát : 356,88*0,11</t>
  </si>
  <si>
    <t xml:space="preserve">12,13,14,15, : </t>
  </si>
  <si>
    <t>Součet: : 231,52980</t>
  </si>
  <si>
    <t>Součet: : 2083,76820</t>
  </si>
  <si>
    <t>919735112V01</t>
  </si>
  <si>
    <t>Řezání stávajícího živičného krytu tl. 5 - 10 cm, ošetření spáry - zálivkové hmoty, těsnící proužek</t>
  </si>
  <si>
    <t>V položce jsou zakalkulovány i náklady na spotřebu vody.</t>
  </si>
  <si>
    <t>2*(2,50+(3,50-1,20))*10</t>
  </si>
  <si>
    <t>2*(3,00+(3,00-1,20))</t>
  </si>
  <si>
    <t>998225111R00</t>
  </si>
  <si>
    <t>Přesun hmot komunikací a letišť, kryt živičný jakékoliv délky objektu</t>
  </si>
  <si>
    <t>vodorovně do 200 m</t>
  </si>
  <si>
    <t xml:space="preserve">5,6,8,9,10,11, : </t>
  </si>
  <si>
    <t>Součet: : 501,32920</t>
  </si>
  <si>
    <t>Příplatek za aplikaci asfaltové emulze, pro plochy do 5000 m2, bez dodávky emulze</t>
  </si>
  <si>
    <t>emulze asfaltová kationaktivní skupenství při 20°C  kapalné; teplota emulze 40 až 70 °C; nehořlavá; ředitelná vodou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</si>
</sst>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2" fillId="0" borderId="0" xfId="0" applyNumberFormat="1" applyFont="1" applyBorder="1" applyAlignment="1">
      <alignment horizontal="center" vertical="top" wrapText="1" shrinkToFit="1"/>
    </xf>
    <xf numFmtId="164" fontId="22" fillId="0" borderId="0" xfId="0" applyNumberFormat="1" applyFont="1" applyBorder="1" applyAlignment="1">
      <alignment vertical="top" wrapText="1" shrinkToFi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164" fontId="22" fillId="0" borderId="0" xfId="0" quotePrefix="1" applyNumberFormat="1" applyFont="1" applyBorder="1" applyAlignment="1">
      <alignment horizontal="left" vertical="top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3" fillId="2" borderId="0" xfId="0" applyFont="1" applyFill="1" applyAlignment="1">
      <alignment horizontal="left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0" fillId="0" borderId="18" xfId="0" applyBorder="1" applyAlignment="1">
      <alignment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opLeftCell="B17" zoomScaleNormal="100" zoomScaleSheetLayoutView="75" workbookViewId="0">
      <selection activeCell="D25" sqref="D25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0" customWidth="1"/>
    <col min="4" max="4" width="13" style="50" customWidth="1"/>
    <col min="5" max="5" width="9.6640625" style="50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6" t="s">
        <v>36</v>
      </c>
      <c r="B1" s="225" t="s">
        <v>41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5">
      <c r="A2" s="2"/>
      <c r="B2" s="72" t="s">
        <v>22</v>
      </c>
      <c r="C2" s="73"/>
      <c r="D2" s="74" t="s">
        <v>43</v>
      </c>
      <c r="E2" s="231" t="s">
        <v>44</v>
      </c>
      <c r="F2" s="232"/>
      <c r="G2" s="232"/>
      <c r="H2" s="232"/>
      <c r="I2" s="232"/>
      <c r="J2" s="233"/>
      <c r="O2" s="1"/>
    </row>
    <row r="3" spans="1:15" ht="27" hidden="1" customHeight="1" x14ac:dyDescent="0.25">
      <c r="A3" s="2"/>
      <c r="B3" s="75"/>
      <c r="C3" s="73"/>
      <c r="D3" s="76"/>
      <c r="E3" s="234"/>
      <c r="F3" s="235"/>
      <c r="G3" s="235"/>
      <c r="H3" s="235"/>
      <c r="I3" s="235"/>
      <c r="J3" s="236"/>
    </row>
    <row r="4" spans="1:15" ht="23.25" customHeight="1" x14ac:dyDescent="0.25">
      <c r="A4" s="2"/>
      <c r="B4" s="77"/>
      <c r="C4" s="78"/>
      <c r="D4" s="79"/>
      <c r="E4" s="215"/>
      <c r="F4" s="215"/>
      <c r="G4" s="215"/>
      <c r="H4" s="215"/>
      <c r="I4" s="215"/>
      <c r="J4" s="216"/>
    </row>
    <row r="5" spans="1:15" ht="24" customHeight="1" x14ac:dyDescent="0.25">
      <c r="A5" s="2"/>
      <c r="B5" s="30" t="s">
        <v>42</v>
      </c>
      <c r="D5" s="219" t="s">
        <v>45</v>
      </c>
      <c r="E5" s="220"/>
      <c r="F5" s="220"/>
      <c r="G5" s="220"/>
      <c r="H5" s="18" t="s">
        <v>40</v>
      </c>
      <c r="I5" s="81" t="s">
        <v>49</v>
      </c>
      <c r="J5" s="8"/>
    </row>
    <row r="6" spans="1:15" ht="15.75" customHeight="1" x14ac:dyDescent="0.25">
      <c r="A6" s="2"/>
      <c r="B6" s="27"/>
      <c r="C6" s="52"/>
      <c r="D6" s="221" t="s">
        <v>46</v>
      </c>
      <c r="E6" s="222"/>
      <c r="F6" s="222"/>
      <c r="G6" s="222"/>
      <c r="H6" s="18" t="s">
        <v>34</v>
      </c>
      <c r="I6" s="81" t="s">
        <v>50</v>
      </c>
      <c r="J6" s="8"/>
    </row>
    <row r="7" spans="1:15" ht="15.75" customHeight="1" x14ac:dyDescent="0.25">
      <c r="A7" s="2"/>
      <c r="B7" s="28"/>
      <c r="C7" s="53"/>
      <c r="D7" s="80" t="s">
        <v>48</v>
      </c>
      <c r="E7" s="223" t="s">
        <v>47</v>
      </c>
      <c r="F7" s="224"/>
      <c r="G7" s="224"/>
      <c r="H7" s="23"/>
      <c r="I7" s="22"/>
      <c r="J7" s="33"/>
    </row>
    <row r="8" spans="1:15" ht="24" hidden="1" customHeight="1" x14ac:dyDescent="0.25">
      <c r="A8" s="2"/>
      <c r="B8" s="30" t="s">
        <v>20</v>
      </c>
      <c r="D8" s="82" t="s">
        <v>51</v>
      </c>
      <c r="H8" s="18" t="s">
        <v>40</v>
      </c>
      <c r="I8" s="81" t="s">
        <v>55</v>
      </c>
      <c r="J8" s="8"/>
    </row>
    <row r="9" spans="1:15" ht="15.75" hidden="1" customHeight="1" x14ac:dyDescent="0.25">
      <c r="A9" s="2"/>
      <c r="B9" s="2"/>
      <c r="D9" s="82" t="s">
        <v>52</v>
      </c>
      <c r="H9" s="18" t="s">
        <v>34</v>
      </c>
      <c r="I9" s="81" t="s">
        <v>56</v>
      </c>
      <c r="J9" s="8"/>
    </row>
    <row r="10" spans="1:15" ht="15.75" hidden="1" customHeight="1" x14ac:dyDescent="0.25">
      <c r="A10" s="2"/>
      <c r="B10" s="34"/>
      <c r="C10" s="53"/>
      <c r="D10" s="80" t="s">
        <v>54</v>
      </c>
      <c r="E10" s="83" t="s">
        <v>53</v>
      </c>
      <c r="F10" s="23"/>
      <c r="G10" s="14"/>
      <c r="H10" s="14"/>
      <c r="I10" s="35"/>
      <c r="J10" s="33"/>
    </row>
    <row r="11" spans="1:15" ht="24" customHeight="1" x14ac:dyDescent="0.25">
      <c r="A11" s="2"/>
      <c r="B11" s="30" t="s">
        <v>19</v>
      </c>
      <c r="D11" s="238"/>
      <c r="E11" s="238"/>
      <c r="F11" s="238"/>
      <c r="G11" s="238"/>
      <c r="H11" s="18" t="s">
        <v>40</v>
      </c>
      <c r="I11" s="85"/>
      <c r="J11" s="8"/>
    </row>
    <row r="12" spans="1:15" ht="15.75" customHeight="1" x14ac:dyDescent="0.25">
      <c r="A12" s="2"/>
      <c r="B12" s="27"/>
      <c r="C12" s="52"/>
      <c r="D12" s="214"/>
      <c r="E12" s="214"/>
      <c r="F12" s="214"/>
      <c r="G12" s="214"/>
      <c r="H12" s="18" t="s">
        <v>34</v>
      </c>
      <c r="I12" s="85"/>
      <c r="J12" s="8"/>
    </row>
    <row r="13" spans="1:15" ht="15.75" customHeight="1" x14ac:dyDescent="0.25">
      <c r="A13" s="2"/>
      <c r="B13" s="28"/>
      <c r="C13" s="53"/>
      <c r="D13" s="84"/>
      <c r="E13" s="217"/>
      <c r="F13" s="218"/>
      <c r="G13" s="218"/>
      <c r="H13" s="19"/>
      <c r="I13" s="22"/>
      <c r="J13" s="33"/>
    </row>
    <row r="14" spans="1:15" ht="24" customHeight="1" x14ac:dyDescent="0.25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5">
      <c r="A15" s="2"/>
      <c r="B15" s="34" t="s">
        <v>32</v>
      </c>
      <c r="C15" s="57"/>
      <c r="D15" s="51"/>
      <c r="E15" s="237"/>
      <c r="F15" s="237"/>
      <c r="G15" s="239"/>
      <c r="H15" s="239"/>
      <c r="I15" s="239" t="s">
        <v>29</v>
      </c>
      <c r="J15" s="240"/>
    </row>
    <row r="16" spans="1:15" ht="23.25" customHeight="1" x14ac:dyDescent="0.25">
      <c r="A16" s="142" t="s">
        <v>24</v>
      </c>
      <c r="B16" s="37" t="s">
        <v>24</v>
      </c>
      <c r="C16" s="58"/>
      <c r="D16" s="59"/>
      <c r="E16" s="203"/>
      <c r="F16" s="204"/>
      <c r="G16" s="203"/>
      <c r="H16" s="204"/>
      <c r="I16" s="203">
        <f>SUMIF(F53:F66,A16,I53:I66)+SUMIF(F53:F66,"PSU",I53:I66)</f>
        <v>0</v>
      </c>
      <c r="J16" s="205"/>
    </row>
    <row r="17" spans="1:10" ht="23.25" customHeight="1" x14ac:dyDescent="0.25">
      <c r="A17" s="142" t="s">
        <v>25</v>
      </c>
      <c r="B17" s="37" t="s">
        <v>25</v>
      </c>
      <c r="C17" s="58"/>
      <c r="D17" s="59"/>
      <c r="E17" s="203"/>
      <c r="F17" s="204"/>
      <c r="G17" s="203"/>
      <c r="H17" s="204"/>
      <c r="I17" s="203">
        <f>SUMIF(F53:F66,A17,I53:I66)</f>
        <v>0</v>
      </c>
      <c r="J17" s="205"/>
    </row>
    <row r="18" spans="1:10" ht="23.25" customHeight="1" x14ac:dyDescent="0.25">
      <c r="A18" s="142" t="s">
        <v>26</v>
      </c>
      <c r="B18" s="37" t="s">
        <v>26</v>
      </c>
      <c r="C18" s="58"/>
      <c r="D18" s="59"/>
      <c r="E18" s="203"/>
      <c r="F18" s="204"/>
      <c r="G18" s="203"/>
      <c r="H18" s="204"/>
      <c r="I18" s="203">
        <f>SUMIF(F53:F66,A18,I53:I66)</f>
        <v>0</v>
      </c>
      <c r="J18" s="205"/>
    </row>
    <row r="19" spans="1:10" ht="23.25" customHeight="1" x14ac:dyDescent="0.25">
      <c r="A19" s="142" t="s">
        <v>94</v>
      </c>
      <c r="B19" s="37" t="s">
        <v>27</v>
      </c>
      <c r="C19" s="58"/>
      <c r="D19" s="59"/>
      <c r="E19" s="203"/>
      <c r="F19" s="204"/>
      <c r="G19" s="203"/>
      <c r="H19" s="204"/>
      <c r="I19" s="203">
        <f>SUMIF(F53:F66,A19,I53:I66)</f>
        <v>0</v>
      </c>
      <c r="J19" s="205"/>
    </row>
    <row r="20" spans="1:10" ht="23.25" customHeight="1" x14ac:dyDescent="0.25">
      <c r="A20" s="142" t="s">
        <v>95</v>
      </c>
      <c r="B20" s="37" t="s">
        <v>28</v>
      </c>
      <c r="C20" s="58"/>
      <c r="D20" s="59"/>
      <c r="E20" s="203"/>
      <c r="F20" s="204"/>
      <c r="G20" s="203"/>
      <c r="H20" s="204"/>
      <c r="I20" s="203">
        <f>SUMIF(F53:F66,A20,I53:I66)</f>
        <v>0</v>
      </c>
      <c r="J20" s="205"/>
    </row>
    <row r="21" spans="1:10" ht="23.25" customHeight="1" x14ac:dyDescent="0.25">
      <c r="A21" s="2"/>
      <c r="B21" s="47" t="s">
        <v>29</v>
      </c>
      <c r="C21" s="60"/>
      <c r="D21" s="61"/>
      <c r="E21" s="206"/>
      <c r="F21" s="241"/>
      <c r="G21" s="206"/>
      <c r="H21" s="241"/>
      <c r="I21" s="206">
        <f>SUM(I16:J20)</f>
        <v>0</v>
      </c>
      <c r="J21" s="207"/>
    </row>
    <row r="22" spans="1:10" ht="33" customHeight="1" x14ac:dyDescent="0.25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5">
      <c r="A23" s="2"/>
      <c r="B23" s="37" t="s">
        <v>12</v>
      </c>
      <c r="C23" s="58"/>
      <c r="D23" s="59"/>
      <c r="E23" s="63">
        <v>15</v>
      </c>
      <c r="F23" s="38" t="s">
        <v>0</v>
      </c>
      <c r="G23" s="201">
        <f>ZakladDPHSniVypocet</f>
        <v>0</v>
      </c>
      <c r="H23" s="202"/>
      <c r="I23" s="202"/>
      <c r="J23" s="39" t="str">
        <f t="shared" ref="J23:J28" si="0">Mena</f>
        <v>CZK</v>
      </c>
    </row>
    <row r="24" spans="1:10" ht="23.25" hidden="1" customHeight="1" x14ac:dyDescent="0.25">
      <c r="A24" s="2"/>
      <c r="B24" s="37" t="s">
        <v>13</v>
      </c>
      <c r="C24" s="58"/>
      <c r="D24" s="59"/>
      <c r="E24" s="63">
        <f>SazbaDPH1</f>
        <v>15</v>
      </c>
      <c r="F24" s="38" t="s">
        <v>0</v>
      </c>
      <c r="G24" s="199">
        <f>I23*E23/100</f>
        <v>0</v>
      </c>
      <c r="H24" s="200"/>
      <c r="I24" s="200"/>
      <c r="J24" s="39" t="str">
        <f t="shared" si="0"/>
        <v>CZK</v>
      </c>
    </row>
    <row r="25" spans="1:10" ht="23.25" customHeight="1" x14ac:dyDescent="0.25">
      <c r="A25" s="2"/>
      <c r="B25" s="37" t="s">
        <v>14</v>
      </c>
      <c r="C25" s="58"/>
      <c r="D25" s="59"/>
      <c r="E25" s="63">
        <v>21</v>
      </c>
      <c r="F25" s="38" t="s">
        <v>0</v>
      </c>
      <c r="G25" s="201">
        <f>ZakladDPHZaklVypocet</f>
        <v>0</v>
      </c>
      <c r="H25" s="202"/>
      <c r="I25" s="202"/>
      <c r="J25" s="39" t="str">
        <f t="shared" si="0"/>
        <v>CZK</v>
      </c>
    </row>
    <row r="26" spans="1:10" ht="23.25" hidden="1" customHeight="1" x14ac:dyDescent="0.25">
      <c r="A26" s="2"/>
      <c r="B26" s="31" t="s">
        <v>15</v>
      </c>
      <c r="C26" s="64"/>
      <c r="D26" s="51"/>
      <c r="E26" s="65">
        <f>SazbaDPH2</f>
        <v>21</v>
      </c>
      <c r="F26" s="29" t="s">
        <v>0</v>
      </c>
      <c r="G26" s="228">
        <f>I25*E25/100</f>
        <v>0</v>
      </c>
      <c r="H26" s="229"/>
      <c r="I26" s="229"/>
      <c r="J26" s="36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0" t="s">
        <v>4</v>
      </c>
      <c r="C27" s="66"/>
      <c r="D27" s="67"/>
      <c r="E27" s="66"/>
      <c r="F27" s="16"/>
      <c r="G27" s="230">
        <f>CenaCelkemBezDPH-(ZakladDPHSni+ZakladDPHZakl)</f>
        <v>0</v>
      </c>
      <c r="H27" s="230"/>
      <c r="I27" s="230"/>
      <c r="J27" s="40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16" t="s">
        <v>23</v>
      </c>
      <c r="C28" s="117"/>
      <c r="D28" s="117"/>
      <c r="E28" s="118"/>
      <c r="F28" s="119"/>
      <c r="G28" s="209">
        <f>A27</f>
        <v>0</v>
      </c>
      <c r="H28" s="209"/>
      <c r="I28" s="209"/>
      <c r="J28" s="120" t="str">
        <f t="shared" si="0"/>
        <v>CZK</v>
      </c>
    </row>
    <row r="29" spans="1:10" ht="27.75" hidden="1" customHeight="1" thickBot="1" x14ac:dyDescent="0.3">
      <c r="A29" s="2"/>
      <c r="B29" s="116" t="s">
        <v>35</v>
      </c>
      <c r="C29" s="121"/>
      <c r="D29" s="121"/>
      <c r="E29" s="121"/>
      <c r="F29" s="122"/>
      <c r="G29" s="208">
        <f>ZakladDPHSni+DPHSni+ZakladDPHZakl+DPHZakl+Zaokrouhleni</f>
        <v>0</v>
      </c>
      <c r="H29" s="208"/>
      <c r="I29" s="208"/>
      <c r="J29" s="123" t="s">
        <v>67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0"/>
      <c r="D34" s="210"/>
      <c r="E34" s="211"/>
      <c r="G34" s="212"/>
      <c r="H34" s="213"/>
      <c r="I34" s="213"/>
      <c r="J34" s="24"/>
    </row>
    <row r="35" spans="1:10" ht="12.75" customHeight="1" x14ac:dyDescent="0.25">
      <c r="A35" s="2"/>
      <c r="B35" s="2"/>
      <c r="D35" s="198" t="s">
        <v>2</v>
      </c>
      <c r="E35" s="198"/>
      <c r="H35" s="10" t="s">
        <v>3</v>
      </c>
      <c r="J35" s="9"/>
    </row>
    <row r="36" spans="1:10" ht="13.5" customHeight="1" thickBot="1" x14ac:dyDescent="0.3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5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5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5">
      <c r="A39" s="88">
        <v>1</v>
      </c>
      <c r="B39" s="99" t="s">
        <v>57</v>
      </c>
      <c r="C39" s="194"/>
      <c r="D39" s="194"/>
      <c r="E39" s="194"/>
      <c r="F39" s="100">
        <f>'SO-99 99.1 Naklady'!AE25+'SO-01 01.1 Pol'!AE422+'SO-01 01.2 Pol'!AE86</f>
        <v>0</v>
      </c>
      <c r="G39" s="101">
        <f>'SO-99 99.1 Naklady'!AF25+'SO-01 01.1 Pol'!AF422+'SO-01 01.2 Pol'!AF86</f>
        <v>0</v>
      </c>
      <c r="H39" s="102"/>
      <c r="I39" s="103">
        <f t="shared" ref="I39:I45" si="1">F39+G39+H39</f>
        <v>0</v>
      </c>
      <c r="J39" s="104" t="str">
        <f t="shared" ref="J39:J45" si="2">IF(CenaCelkemVypocet=0,"",I39/CenaCelkemVypocet*100)</f>
        <v/>
      </c>
    </row>
    <row r="40" spans="1:10" ht="25.5" customHeight="1" x14ac:dyDescent="0.25">
      <c r="A40" s="88">
        <v>2</v>
      </c>
      <c r="B40" s="105"/>
      <c r="C40" s="197" t="s">
        <v>58</v>
      </c>
      <c r="D40" s="197"/>
      <c r="E40" s="197"/>
      <c r="F40" s="106">
        <f>'SO-99 99.1 Naklady'!AE25</f>
        <v>0</v>
      </c>
      <c r="G40" s="107">
        <f>'SO-99 99.1 Naklady'!AF25</f>
        <v>0</v>
      </c>
      <c r="H40" s="107"/>
      <c r="I40" s="108">
        <f t="shared" si="1"/>
        <v>0</v>
      </c>
      <c r="J40" s="109" t="str">
        <f t="shared" si="2"/>
        <v/>
      </c>
    </row>
    <row r="41" spans="1:10" ht="25.5" customHeight="1" x14ac:dyDescent="0.25">
      <c r="A41" s="88">
        <v>3</v>
      </c>
      <c r="B41" s="110" t="s">
        <v>59</v>
      </c>
      <c r="C41" s="194" t="s">
        <v>58</v>
      </c>
      <c r="D41" s="194"/>
      <c r="E41" s="194"/>
      <c r="F41" s="111">
        <f>'SO-99 99.1 Naklady'!AE25</f>
        <v>0</v>
      </c>
      <c r="G41" s="102">
        <f>'SO-99 99.1 Naklady'!AF25</f>
        <v>0</v>
      </c>
      <c r="H41" s="102"/>
      <c r="I41" s="103">
        <f t="shared" si="1"/>
        <v>0</v>
      </c>
      <c r="J41" s="104" t="str">
        <f t="shared" si="2"/>
        <v/>
      </c>
    </row>
    <row r="42" spans="1:10" ht="25.5" customHeight="1" x14ac:dyDescent="0.25">
      <c r="A42" s="88">
        <v>2</v>
      </c>
      <c r="B42" s="105"/>
      <c r="C42" s="197" t="s">
        <v>60</v>
      </c>
      <c r="D42" s="197"/>
      <c r="E42" s="197"/>
      <c r="F42" s="106"/>
      <c r="G42" s="107"/>
      <c r="H42" s="107"/>
      <c r="I42" s="108">
        <f t="shared" si="1"/>
        <v>0</v>
      </c>
      <c r="J42" s="109" t="str">
        <f t="shared" si="2"/>
        <v/>
      </c>
    </row>
    <row r="43" spans="1:10" ht="25.5" customHeight="1" x14ac:dyDescent="0.25">
      <c r="A43" s="88">
        <v>2</v>
      </c>
      <c r="B43" s="105" t="s">
        <v>61</v>
      </c>
      <c r="C43" s="197" t="s">
        <v>62</v>
      </c>
      <c r="D43" s="197"/>
      <c r="E43" s="197"/>
      <c r="F43" s="106">
        <f>'SO-01 01.1 Pol'!AE422+'SO-01 01.2 Pol'!AE86</f>
        <v>0</v>
      </c>
      <c r="G43" s="107">
        <f>'SO-01 01.1 Pol'!AF422+'SO-01 01.2 Pol'!AF86</f>
        <v>0</v>
      </c>
      <c r="H43" s="107"/>
      <c r="I43" s="108">
        <f t="shared" si="1"/>
        <v>0</v>
      </c>
      <c r="J43" s="109" t="str">
        <f t="shared" si="2"/>
        <v/>
      </c>
    </row>
    <row r="44" spans="1:10" ht="25.5" customHeight="1" x14ac:dyDescent="0.25">
      <c r="A44" s="88">
        <v>3</v>
      </c>
      <c r="B44" s="110" t="s">
        <v>63</v>
      </c>
      <c r="C44" s="194" t="s">
        <v>62</v>
      </c>
      <c r="D44" s="194"/>
      <c r="E44" s="194"/>
      <c r="F44" s="111">
        <f>'SO-01 01.1 Pol'!AE422</f>
        <v>0</v>
      </c>
      <c r="G44" s="102">
        <f>'SO-01 01.1 Pol'!AF422</f>
        <v>0</v>
      </c>
      <c r="H44" s="102"/>
      <c r="I44" s="103">
        <f t="shared" si="1"/>
        <v>0</v>
      </c>
      <c r="J44" s="104" t="str">
        <f t="shared" si="2"/>
        <v/>
      </c>
    </row>
    <row r="45" spans="1:10" ht="25.5" customHeight="1" x14ac:dyDescent="0.25">
      <c r="A45" s="88">
        <v>3</v>
      </c>
      <c r="B45" s="110" t="s">
        <v>64</v>
      </c>
      <c r="C45" s="194" t="s">
        <v>65</v>
      </c>
      <c r="D45" s="194"/>
      <c r="E45" s="194"/>
      <c r="F45" s="111">
        <f>'SO-01 01.2 Pol'!AE86</f>
        <v>0</v>
      </c>
      <c r="G45" s="102">
        <f>'SO-01 01.2 Pol'!AF86</f>
        <v>0</v>
      </c>
      <c r="H45" s="102"/>
      <c r="I45" s="103">
        <f t="shared" si="1"/>
        <v>0</v>
      </c>
      <c r="J45" s="104" t="str">
        <f t="shared" si="2"/>
        <v/>
      </c>
    </row>
    <row r="46" spans="1:10" ht="25.5" customHeight="1" x14ac:dyDescent="0.25">
      <c r="A46" s="88"/>
      <c r="B46" s="195" t="s">
        <v>66</v>
      </c>
      <c r="C46" s="196"/>
      <c r="D46" s="196"/>
      <c r="E46" s="196"/>
      <c r="F46" s="112">
        <f>SUMIF(A39:A45,"=1",F39:F45)</f>
        <v>0</v>
      </c>
      <c r="G46" s="113">
        <f>SUMIF(A39:A45,"=1",G39:G45)</f>
        <v>0</v>
      </c>
      <c r="H46" s="113">
        <f>SUMIF(A39:A45,"=1",H39:H45)</f>
        <v>0</v>
      </c>
      <c r="I46" s="114">
        <f>SUMIF(A39:A45,"=1",I39:I45)</f>
        <v>0</v>
      </c>
      <c r="J46" s="115">
        <f>SUMIF(A39:A45,"=1",J39:J45)</f>
        <v>0</v>
      </c>
    </row>
    <row r="50" spans="1:10" ht="15.6" x14ac:dyDescent="0.3">
      <c r="B50" s="124" t="s">
        <v>68</v>
      </c>
    </row>
    <row r="52" spans="1:10" ht="25.5" customHeight="1" x14ac:dyDescent="0.25">
      <c r="A52" s="126"/>
      <c r="B52" s="129" t="s">
        <v>17</v>
      </c>
      <c r="C52" s="129" t="s">
        <v>5</v>
      </c>
      <c r="D52" s="130"/>
      <c r="E52" s="130"/>
      <c r="F52" s="131" t="s">
        <v>69</v>
      </c>
      <c r="G52" s="131"/>
      <c r="H52" s="131"/>
      <c r="I52" s="131" t="s">
        <v>29</v>
      </c>
      <c r="J52" s="131" t="s">
        <v>0</v>
      </c>
    </row>
    <row r="53" spans="1:10" ht="36.75" customHeight="1" x14ac:dyDescent="0.25">
      <c r="A53" s="127"/>
      <c r="B53" s="132" t="s">
        <v>70</v>
      </c>
      <c r="C53" s="192" t="s">
        <v>71</v>
      </c>
      <c r="D53" s="193"/>
      <c r="E53" s="193"/>
      <c r="F53" s="138" t="s">
        <v>24</v>
      </c>
      <c r="G53" s="139"/>
      <c r="H53" s="139"/>
      <c r="I53" s="139">
        <f>'SO-01 01.1 Pol'!G8</f>
        <v>0</v>
      </c>
      <c r="J53" s="136" t="str">
        <f>IF(I67=0,"",I53/I67*100)</f>
        <v/>
      </c>
    </row>
    <row r="54" spans="1:10" ht="36.75" customHeight="1" x14ac:dyDescent="0.25">
      <c r="A54" s="127"/>
      <c r="B54" s="132" t="s">
        <v>72</v>
      </c>
      <c r="C54" s="192" t="s">
        <v>73</v>
      </c>
      <c r="D54" s="193"/>
      <c r="E54" s="193"/>
      <c r="F54" s="138" t="s">
        <v>24</v>
      </c>
      <c r="G54" s="139"/>
      <c r="H54" s="139"/>
      <c r="I54" s="139">
        <f>'SO-01 01.1 Pol'!G273</f>
        <v>0</v>
      </c>
      <c r="J54" s="136" t="str">
        <f>IF(I67=0,"",I54/I67*100)</f>
        <v/>
      </c>
    </row>
    <row r="55" spans="1:10" ht="36.75" customHeight="1" x14ac:dyDescent="0.25">
      <c r="A55" s="127"/>
      <c r="B55" s="132" t="s">
        <v>74</v>
      </c>
      <c r="C55" s="192" t="s">
        <v>75</v>
      </c>
      <c r="D55" s="193"/>
      <c r="E55" s="193"/>
      <c r="F55" s="138" t="s">
        <v>24</v>
      </c>
      <c r="G55" s="139"/>
      <c r="H55" s="139"/>
      <c r="I55" s="139">
        <f>'SO-01 01.1 Pol'!G299+'SO-01 01.2 Pol'!G8</f>
        <v>0</v>
      </c>
      <c r="J55" s="136" t="str">
        <f>IF(I67=0,"",I55/I67*100)</f>
        <v/>
      </c>
    </row>
    <row r="56" spans="1:10" ht="36.75" customHeight="1" x14ac:dyDescent="0.25">
      <c r="A56" s="127"/>
      <c r="B56" s="132" t="s">
        <v>76</v>
      </c>
      <c r="C56" s="192" t="s">
        <v>77</v>
      </c>
      <c r="D56" s="193"/>
      <c r="E56" s="193"/>
      <c r="F56" s="138" t="s">
        <v>24</v>
      </c>
      <c r="G56" s="139"/>
      <c r="H56" s="139"/>
      <c r="I56" s="139">
        <f>'SO-01 01.1 Pol'!G317</f>
        <v>0</v>
      </c>
      <c r="J56" s="136" t="str">
        <f>IF(I67=0,"",I56/I67*100)</f>
        <v/>
      </c>
    </row>
    <row r="57" spans="1:10" ht="36.75" customHeight="1" x14ac:dyDescent="0.25">
      <c r="A57" s="127"/>
      <c r="B57" s="132" t="s">
        <v>78</v>
      </c>
      <c r="C57" s="192" t="s">
        <v>79</v>
      </c>
      <c r="D57" s="193"/>
      <c r="E57" s="193"/>
      <c r="F57" s="138" t="s">
        <v>24</v>
      </c>
      <c r="G57" s="139"/>
      <c r="H57" s="139"/>
      <c r="I57" s="139">
        <f>'SO-01 01.1 Pol'!G329+'SO-01 01.2 Pol'!G27</f>
        <v>0</v>
      </c>
      <c r="J57" s="136" t="str">
        <f>IF(I67=0,"",I57/I67*100)</f>
        <v/>
      </c>
    </row>
    <row r="58" spans="1:10" ht="36.75" customHeight="1" x14ac:dyDescent="0.25">
      <c r="A58" s="127"/>
      <c r="B58" s="132" t="s">
        <v>80</v>
      </c>
      <c r="C58" s="192" t="s">
        <v>81</v>
      </c>
      <c r="D58" s="193"/>
      <c r="E58" s="193"/>
      <c r="F58" s="138" t="s">
        <v>24</v>
      </c>
      <c r="G58" s="139"/>
      <c r="H58" s="139"/>
      <c r="I58" s="139">
        <f>'SO-01 01.1 Pol'!G336+'SO-01 01.2 Pol'!G45</f>
        <v>0</v>
      </c>
      <c r="J58" s="136" t="str">
        <f>IF(I67=0,"",I58/I67*100)</f>
        <v/>
      </c>
    </row>
    <row r="59" spans="1:10" ht="36.75" customHeight="1" x14ac:dyDescent="0.25">
      <c r="A59" s="127"/>
      <c r="B59" s="132" t="s">
        <v>82</v>
      </c>
      <c r="C59" s="192" t="s">
        <v>83</v>
      </c>
      <c r="D59" s="193"/>
      <c r="E59" s="193"/>
      <c r="F59" s="138" t="s">
        <v>24</v>
      </c>
      <c r="G59" s="139"/>
      <c r="H59" s="139"/>
      <c r="I59" s="139">
        <f>'SO-01 01.1 Pol'!G352</f>
        <v>0</v>
      </c>
      <c r="J59" s="136" t="str">
        <f>IF(I67=0,"",I59/I67*100)</f>
        <v/>
      </c>
    </row>
    <row r="60" spans="1:10" ht="36.75" customHeight="1" x14ac:dyDescent="0.25">
      <c r="A60" s="127"/>
      <c r="B60" s="132" t="s">
        <v>84</v>
      </c>
      <c r="C60" s="192" t="s">
        <v>85</v>
      </c>
      <c r="D60" s="193"/>
      <c r="E60" s="193"/>
      <c r="F60" s="138" t="s">
        <v>24</v>
      </c>
      <c r="G60" s="139"/>
      <c r="H60" s="139"/>
      <c r="I60" s="139">
        <f>'SO-01 01.1 Pol'!G387</f>
        <v>0</v>
      </c>
      <c r="J60" s="136" t="str">
        <f>IF(I67=0,"",I60/I67*100)</f>
        <v/>
      </c>
    </row>
    <row r="61" spans="1:10" ht="36.75" customHeight="1" x14ac:dyDescent="0.25">
      <c r="A61" s="127"/>
      <c r="B61" s="132" t="s">
        <v>86</v>
      </c>
      <c r="C61" s="192" t="s">
        <v>87</v>
      </c>
      <c r="D61" s="193"/>
      <c r="E61" s="193"/>
      <c r="F61" s="138" t="s">
        <v>24</v>
      </c>
      <c r="G61" s="139"/>
      <c r="H61" s="139"/>
      <c r="I61" s="139">
        <f>'SO-01 01.1 Pol'!G395+'SO-01 01.2 Pol'!G72</f>
        <v>0</v>
      </c>
      <c r="J61" s="136" t="str">
        <f>IF(I67=0,"",I61/I67*100)</f>
        <v/>
      </c>
    </row>
    <row r="62" spans="1:10" ht="36.75" customHeight="1" x14ac:dyDescent="0.25">
      <c r="A62" s="127"/>
      <c r="B62" s="132" t="s">
        <v>88</v>
      </c>
      <c r="C62" s="192" t="s">
        <v>89</v>
      </c>
      <c r="D62" s="193"/>
      <c r="E62" s="193"/>
      <c r="F62" s="138" t="s">
        <v>24</v>
      </c>
      <c r="G62" s="139"/>
      <c r="H62" s="139"/>
      <c r="I62" s="139">
        <f>'SO-01 01.1 Pol'!G401+'SO-01 01.2 Pol'!G79</f>
        <v>0</v>
      </c>
      <c r="J62" s="136" t="str">
        <f>IF(I67=0,"",I62/I67*100)</f>
        <v/>
      </c>
    </row>
    <row r="63" spans="1:10" ht="36.75" customHeight="1" x14ac:dyDescent="0.25">
      <c r="A63" s="127"/>
      <c r="B63" s="132" t="s">
        <v>90</v>
      </c>
      <c r="C63" s="192" t="s">
        <v>91</v>
      </c>
      <c r="D63" s="193"/>
      <c r="E63" s="193"/>
      <c r="F63" s="138" t="s">
        <v>26</v>
      </c>
      <c r="G63" s="139"/>
      <c r="H63" s="139"/>
      <c r="I63" s="139">
        <f>'SO-01 01.1 Pol'!G407</f>
        <v>0</v>
      </c>
      <c r="J63" s="136" t="str">
        <f>IF(I67=0,"",I63/I67*100)</f>
        <v/>
      </c>
    </row>
    <row r="64" spans="1:10" ht="36.75" customHeight="1" x14ac:dyDescent="0.25">
      <c r="A64" s="127"/>
      <c r="B64" s="132" t="s">
        <v>92</v>
      </c>
      <c r="C64" s="192" t="s">
        <v>93</v>
      </c>
      <c r="D64" s="193"/>
      <c r="E64" s="193"/>
      <c r="F64" s="138" t="s">
        <v>26</v>
      </c>
      <c r="G64" s="139"/>
      <c r="H64" s="139"/>
      <c r="I64" s="139">
        <f>'SO-01 01.1 Pol'!G417</f>
        <v>0</v>
      </c>
      <c r="J64" s="136" t="str">
        <f>IF(I67=0,"",I64/I67*100)</f>
        <v/>
      </c>
    </row>
    <row r="65" spans="1:10" ht="36.75" customHeight="1" x14ac:dyDescent="0.25">
      <c r="A65" s="127"/>
      <c r="B65" s="132" t="s">
        <v>94</v>
      </c>
      <c r="C65" s="192" t="s">
        <v>27</v>
      </c>
      <c r="D65" s="193"/>
      <c r="E65" s="193"/>
      <c r="F65" s="138" t="s">
        <v>94</v>
      </c>
      <c r="G65" s="139"/>
      <c r="H65" s="139"/>
      <c r="I65" s="139">
        <f>'SO-99 99.1 Naklady'!G8</f>
        <v>0</v>
      </c>
      <c r="J65" s="136" t="str">
        <f>IF(I67=0,"",I65/I67*100)</f>
        <v/>
      </c>
    </row>
    <row r="66" spans="1:10" ht="36.75" customHeight="1" x14ac:dyDescent="0.25">
      <c r="A66" s="127"/>
      <c r="B66" s="132" t="s">
        <v>95</v>
      </c>
      <c r="C66" s="192" t="s">
        <v>28</v>
      </c>
      <c r="D66" s="193"/>
      <c r="E66" s="193"/>
      <c r="F66" s="138" t="s">
        <v>95</v>
      </c>
      <c r="G66" s="139"/>
      <c r="H66" s="139"/>
      <c r="I66" s="139">
        <f>'SO-99 99.1 Naklady'!G14</f>
        <v>0</v>
      </c>
      <c r="J66" s="136" t="str">
        <f>IF(I67=0,"",I66/I67*100)</f>
        <v/>
      </c>
    </row>
    <row r="67" spans="1:10" ht="25.5" customHeight="1" x14ac:dyDescent="0.25">
      <c r="A67" s="128"/>
      <c r="B67" s="133" t="s">
        <v>1</v>
      </c>
      <c r="C67" s="134"/>
      <c r="D67" s="135"/>
      <c r="E67" s="135"/>
      <c r="F67" s="140"/>
      <c r="G67" s="141"/>
      <c r="H67" s="141"/>
      <c r="I67" s="141">
        <f>SUM(I53:I66)</f>
        <v>0</v>
      </c>
      <c r="J67" s="137">
        <f>SUM(J53:J66)</f>
        <v>0</v>
      </c>
    </row>
    <row r="68" spans="1:10" x14ac:dyDescent="0.25">
      <c r="F68" s="86"/>
      <c r="G68" s="86"/>
      <c r="H68" s="86"/>
      <c r="I68" s="86"/>
      <c r="J68" s="87"/>
    </row>
    <row r="69" spans="1:10" x14ac:dyDescent="0.25">
      <c r="F69" s="86"/>
      <c r="G69" s="86"/>
      <c r="H69" s="86"/>
      <c r="I69" s="86"/>
      <c r="J69" s="87"/>
    </row>
    <row r="70" spans="1:10" x14ac:dyDescent="0.25">
      <c r="F70" s="86"/>
      <c r="G70" s="86"/>
      <c r="H70" s="86"/>
      <c r="I70" s="86"/>
      <c r="J70" s="87"/>
    </row>
  </sheetData>
  <sheetProtection algorithmName="SHA-512" hashValue="j8G2yuTMARGxi6cHb2oOFdJuRw7018r7b7UfT/Mx5QP6FcBWNNcIY2um63p6h0L1MttXBsuMhNvtETZdzQiiuQ==" saltValue="W5D+rGVnPP6YlpWD5j3hA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B46:E46"/>
    <mergeCell ref="C53:E53"/>
    <mergeCell ref="C54:E54"/>
    <mergeCell ref="C55:E55"/>
    <mergeCell ref="C56:E56"/>
    <mergeCell ref="C57:E57"/>
    <mergeCell ref="C58:E58"/>
    <mergeCell ref="C59:E59"/>
    <mergeCell ref="C65:E65"/>
    <mergeCell ref="C66:E66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Header>&amp;LÚstí nad Orlicí - odkanalizování u křižovatky na Knapovec
severení část - splašková kanalizace&amp;RSoupis prací</oddHeader>
    <oddFooter>&amp;L&amp;9Zpracováno programem &amp;"Arial CE,Tučné"BUILDpower S,  © RTS, a.s.&amp;C&amp;P/&amp;N&amp;R&amp;9červenec 2020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2" t="s">
        <v>6</v>
      </c>
      <c r="B1" s="242"/>
      <c r="C1" s="243"/>
      <c r="D1" s="242"/>
      <c r="E1" s="242"/>
      <c r="F1" s="242"/>
      <c r="G1" s="242"/>
    </row>
    <row r="2" spans="1:7" ht="24.9" customHeight="1" x14ac:dyDescent="0.25">
      <c r="A2" s="49" t="s">
        <v>7</v>
      </c>
      <c r="B2" s="48"/>
      <c r="C2" s="244"/>
      <c r="D2" s="244"/>
      <c r="E2" s="244"/>
      <c r="F2" s="244"/>
      <c r="G2" s="245"/>
    </row>
    <row r="3" spans="1:7" ht="24.9" customHeight="1" x14ac:dyDescent="0.25">
      <c r="A3" s="49" t="s">
        <v>8</v>
      </c>
      <c r="B3" s="48"/>
      <c r="C3" s="244"/>
      <c r="D3" s="244"/>
      <c r="E3" s="244"/>
      <c r="F3" s="244"/>
      <c r="G3" s="245"/>
    </row>
    <row r="4" spans="1:7" ht="24.9" customHeight="1" x14ac:dyDescent="0.25">
      <c r="A4" s="49" t="s">
        <v>9</v>
      </c>
      <c r="B4" s="48"/>
      <c r="C4" s="244"/>
      <c r="D4" s="244"/>
      <c r="E4" s="244"/>
      <c r="F4" s="244"/>
      <c r="G4" s="245"/>
    </row>
    <row r="5" spans="1:7" x14ac:dyDescent="0.25">
      <c r="B5" s="4"/>
      <c r="C5" s="5"/>
      <c r="D5" s="6"/>
    </row>
  </sheetData>
  <sheetProtection algorithmName="SHA-512" hashValue="r4c9SYrIrrlGsVcHEB1i9rqFehEW4eKzih90C/+8KOrhY7cgakVcT/o3M5UsjgHLL/POi6I3HVTBA/leSVYE5w==" saltValue="mIAqdhVHrbWkLVLEK/sXZ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246" t="s">
        <v>39</v>
      </c>
      <c r="B2" s="246"/>
      <c r="C2" s="246"/>
      <c r="D2" s="246"/>
      <c r="E2" s="246"/>
      <c r="F2" s="246"/>
      <c r="G2" s="246"/>
    </row>
  </sheetData>
  <sheetProtection algorithmName="SHA-512" hashValue="CzLWseiZD2h4eDbZTEIECj4j3vaOOh11GBR7BCh1LiJlIHw3xD0sB7IsZanyrVy2SF6ANvOt57pspvSFm5Ucnw==" saltValue="x8mrTp/7MT+xUSU3SkSq4Q==" spinCount="100000" sheet="1"/>
  <mergeCells count="1">
    <mergeCell ref="A2:G2"/>
  </mergeCells>
  <pageMargins left="0.70866141732283472" right="0.70866141732283472" top="1.5" bottom="0.78740157480314965" header="0.31496062992125984" footer="0.31496062992125984"/>
  <pageSetup paperSize="9" orientation="portrait" r:id="rId1"/>
  <headerFooter>
    <oddHeader>&amp;LÚstí nad Orlicí - odkanalizování u křižovatky na Knapovec
severení část - splašková kanalizace&amp;RSoupis prací</oddHeader>
    <oddFooter>&amp;LPokyny pro vyplnění&amp;C&amp;P/&amp;N&amp;Rčervenec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47B35-2A75-4AC7-AD94-EE34699ACEA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5" customWidth="1"/>
    <col min="3" max="3" width="63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1" t="s">
        <v>96</v>
      </c>
      <c r="B1" s="251"/>
      <c r="C1" s="251"/>
      <c r="D1" s="251"/>
      <c r="E1" s="251"/>
      <c r="F1" s="251"/>
      <c r="G1" s="251"/>
      <c r="AG1" t="s">
        <v>97</v>
      </c>
    </row>
    <row r="2" spans="1:60" ht="25.05" customHeight="1" x14ac:dyDescent="0.25">
      <c r="A2" s="143" t="s">
        <v>7</v>
      </c>
      <c r="B2" s="48" t="s">
        <v>43</v>
      </c>
      <c r="C2" s="252" t="s">
        <v>44</v>
      </c>
      <c r="D2" s="253"/>
      <c r="E2" s="253"/>
      <c r="F2" s="253"/>
      <c r="G2" s="254"/>
      <c r="AG2" t="s">
        <v>98</v>
      </c>
    </row>
    <row r="3" spans="1:60" ht="25.05" customHeight="1" x14ac:dyDescent="0.25">
      <c r="A3" s="143" t="s">
        <v>8</v>
      </c>
      <c r="B3" s="48" t="s">
        <v>99</v>
      </c>
      <c r="C3" s="252" t="s">
        <v>58</v>
      </c>
      <c r="D3" s="253"/>
      <c r="E3" s="253"/>
      <c r="F3" s="253"/>
      <c r="G3" s="254"/>
      <c r="AC3" s="125" t="s">
        <v>100</v>
      </c>
      <c r="AG3" t="s">
        <v>101</v>
      </c>
    </row>
    <row r="4" spans="1:60" ht="25.05" customHeight="1" x14ac:dyDescent="0.25">
      <c r="A4" s="144" t="s">
        <v>9</v>
      </c>
      <c r="B4" s="145" t="s">
        <v>59</v>
      </c>
      <c r="C4" s="255" t="s">
        <v>58</v>
      </c>
      <c r="D4" s="256"/>
      <c r="E4" s="256"/>
      <c r="F4" s="256"/>
      <c r="G4" s="257"/>
      <c r="AG4" t="s">
        <v>102</v>
      </c>
    </row>
    <row r="5" spans="1:60" x14ac:dyDescent="0.25">
      <c r="D5" s="10"/>
    </row>
    <row r="6" spans="1:60" ht="39.6" x14ac:dyDescent="0.25">
      <c r="A6" s="147" t="s">
        <v>103</v>
      </c>
      <c r="B6" s="149" t="s">
        <v>104</v>
      </c>
      <c r="C6" s="149" t="s">
        <v>105</v>
      </c>
      <c r="D6" s="148" t="s">
        <v>106</v>
      </c>
      <c r="E6" s="147" t="s">
        <v>107</v>
      </c>
      <c r="F6" s="146" t="s">
        <v>108</v>
      </c>
      <c r="G6" s="147" t="s">
        <v>29</v>
      </c>
      <c r="H6" s="150" t="s">
        <v>30</v>
      </c>
      <c r="I6" s="150" t="s">
        <v>109</v>
      </c>
      <c r="J6" s="150" t="s">
        <v>31</v>
      </c>
      <c r="K6" s="150" t="s">
        <v>110</v>
      </c>
      <c r="L6" s="150" t="s">
        <v>111</v>
      </c>
      <c r="M6" s="150" t="s">
        <v>112</v>
      </c>
      <c r="N6" s="150" t="s">
        <v>113</v>
      </c>
      <c r="O6" s="150" t="s">
        <v>114</v>
      </c>
      <c r="P6" s="150" t="s">
        <v>115</v>
      </c>
      <c r="Q6" s="150" t="s">
        <v>116</v>
      </c>
      <c r="R6" s="150" t="s">
        <v>117</v>
      </c>
      <c r="S6" s="150" t="s">
        <v>118</v>
      </c>
      <c r="T6" s="150" t="s">
        <v>119</v>
      </c>
      <c r="U6" s="150" t="s">
        <v>120</v>
      </c>
      <c r="V6" s="150" t="s">
        <v>121</v>
      </c>
      <c r="W6" s="150" t="s">
        <v>122</v>
      </c>
      <c r="X6" s="150" t="s">
        <v>123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5">
      <c r="A8" s="162" t="s">
        <v>124</v>
      </c>
      <c r="B8" s="163" t="s">
        <v>94</v>
      </c>
      <c r="C8" s="177" t="s">
        <v>27</v>
      </c>
      <c r="D8" s="164"/>
      <c r="E8" s="165"/>
      <c r="F8" s="166"/>
      <c r="G8" s="166">
        <f>SUMIF(AG9:AG13,"&lt;&gt;NOR",G9:G13)</f>
        <v>0</v>
      </c>
      <c r="H8" s="166"/>
      <c r="I8" s="166">
        <f>SUM(I9:I13)</f>
        <v>0</v>
      </c>
      <c r="J8" s="166"/>
      <c r="K8" s="166">
        <f>SUM(K9:K13)</f>
        <v>0</v>
      </c>
      <c r="L8" s="166"/>
      <c r="M8" s="166">
        <f>SUM(M9:M13)</f>
        <v>0</v>
      </c>
      <c r="N8" s="166"/>
      <c r="O8" s="166">
        <f>SUM(O9:O13)</f>
        <v>0</v>
      </c>
      <c r="P8" s="166"/>
      <c r="Q8" s="166">
        <f>SUM(Q9:Q13)</f>
        <v>0</v>
      </c>
      <c r="R8" s="166"/>
      <c r="S8" s="166"/>
      <c r="T8" s="167"/>
      <c r="U8" s="161"/>
      <c r="V8" s="161">
        <f>SUM(V9:V13)</f>
        <v>0</v>
      </c>
      <c r="W8" s="161"/>
      <c r="X8" s="161"/>
      <c r="AG8" t="s">
        <v>125</v>
      </c>
    </row>
    <row r="9" spans="1:60" outlineLevel="1" x14ac:dyDescent="0.25">
      <c r="A9" s="168">
        <v>1</v>
      </c>
      <c r="B9" s="169" t="s">
        <v>126</v>
      </c>
      <c r="C9" s="178" t="s">
        <v>127</v>
      </c>
      <c r="D9" s="170" t="s">
        <v>128</v>
      </c>
      <c r="E9" s="171">
        <v>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/>
      <c r="S9" s="173" t="s">
        <v>129</v>
      </c>
      <c r="T9" s="174" t="s">
        <v>130</v>
      </c>
      <c r="U9" s="160">
        <v>0</v>
      </c>
      <c r="V9" s="160">
        <f>ROUND(E9*U9,2)</f>
        <v>0</v>
      </c>
      <c r="W9" s="160"/>
      <c r="X9" s="160" t="s">
        <v>131</v>
      </c>
      <c r="Y9" s="151"/>
      <c r="Z9" s="151"/>
      <c r="AA9" s="151"/>
      <c r="AB9" s="151"/>
      <c r="AC9" s="151"/>
      <c r="AD9" s="151"/>
      <c r="AE9" s="151"/>
      <c r="AF9" s="151"/>
      <c r="AG9" s="151" t="s">
        <v>132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58"/>
      <c r="B10" s="159"/>
      <c r="C10" s="249" t="s">
        <v>133</v>
      </c>
      <c r="D10" s="250"/>
      <c r="E10" s="250"/>
      <c r="F10" s="250"/>
      <c r="G10" s="25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134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68">
        <v>2</v>
      </c>
      <c r="B11" s="169" t="s">
        <v>135</v>
      </c>
      <c r="C11" s="178" t="s">
        <v>136</v>
      </c>
      <c r="D11" s="170" t="s">
        <v>128</v>
      </c>
      <c r="E11" s="171">
        <v>1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3"/>
      <c r="S11" s="173" t="s">
        <v>129</v>
      </c>
      <c r="T11" s="174" t="s">
        <v>130</v>
      </c>
      <c r="U11" s="160">
        <v>0</v>
      </c>
      <c r="V11" s="160">
        <f>ROUND(E11*U11,2)</f>
        <v>0</v>
      </c>
      <c r="W11" s="160"/>
      <c r="X11" s="160" t="s">
        <v>131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132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58"/>
      <c r="B12" s="159"/>
      <c r="C12" s="249" t="s">
        <v>133</v>
      </c>
      <c r="D12" s="250"/>
      <c r="E12" s="250"/>
      <c r="F12" s="250"/>
      <c r="G12" s="25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134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58"/>
      <c r="B13" s="159"/>
      <c r="C13" s="247" t="s">
        <v>137</v>
      </c>
      <c r="D13" s="248"/>
      <c r="E13" s="248"/>
      <c r="F13" s="248"/>
      <c r="G13" s="248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134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x14ac:dyDescent="0.25">
      <c r="A14" s="162" t="s">
        <v>124</v>
      </c>
      <c r="B14" s="163" t="s">
        <v>95</v>
      </c>
      <c r="C14" s="177" t="s">
        <v>28</v>
      </c>
      <c r="D14" s="164"/>
      <c r="E14" s="165"/>
      <c r="F14" s="166"/>
      <c r="G14" s="166">
        <f>SUMIF(AG15:AG23,"&lt;&gt;NOR",G15:G23)</f>
        <v>0</v>
      </c>
      <c r="H14" s="166"/>
      <c r="I14" s="166">
        <f>SUM(I15:I23)</f>
        <v>0</v>
      </c>
      <c r="J14" s="166"/>
      <c r="K14" s="166">
        <f>SUM(K15:K23)</f>
        <v>0</v>
      </c>
      <c r="L14" s="166"/>
      <c r="M14" s="166">
        <f>SUM(M15:M23)</f>
        <v>0</v>
      </c>
      <c r="N14" s="166"/>
      <c r="O14" s="166">
        <f>SUM(O15:O23)</f>
        <v>0</v>
      </c>
      <c r="P14" s="166"/>
      <c r="Q14" s="166">
        <f>SUM(Q15:Q23)</f>
        <v>0</v>
      </c>
      <c r="R14" s="166"/>
      <c r="S14" s="166"/>
      <c r="T14" s="167"/>
      <c r="U14" s="161"/>
      <c r="V14" s="161">
        <f>SUM(V15:V23)</f>
        <v>0</v>
      </c>
      <c r="W14" s="161"/>
      <c r="X14" s="161"/>
      <c r="AG14" t="s">
        <v>125</v>
      </c>
    </row>
    <row r="15" spans="1:60" outlineLevel="1" x14ac:dyDescent="0.25">
      <c r="A15" s="168">
        <v>3</v>
      </c>
      <c r="B15" s="169" t="s">
        <v>138</v>
      </c>
      <c r="C15" s="178" t="s">
        <v>139</v>
      </c>
      <c r="D15" s="170" t="s">
        <v>140</v>
      </c>
      <c r="E15" s="171">
        <v>1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3"/>
      <c r="S15" s="173" t="s">
        <v>129</v>
      </c>
      <c r="T15" s="174" t="s">
        <v>130</v>
      </c>
      <c r="U15" s="160">
        <v>0</v>
      </c>
      <c r="V15" s="160">
        <f>ROUND(E15*U15,2)</f>
        <v>0</v>
      </c>
      <c r="W15" s="160"/>
      <c r="X15" s="160" t="s">
        <v>131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132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58"/>
      <c r="B16" s="159"/>
      <c r="C16" s="249" t="s">
        <v>133</v>
      </c>
      <c r="D16" s="250"/>
      <c r="E16" s="250"/>
      <c r="F16" s="250"/>
      <c r="G16" s="25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134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68">
        <v>4</v>
      </c>
      <c r="B17" s="169" t="s">
        <v>141</v>
      </c>
      <c r="C17" s="178" t="s">
        <v>142</v>
      </c>
      <c r="D17" s="170" t="s">
        <v>140</v>
      </c>
      <c r="E17" s="171">
        <v>1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3"/>
      <c r="S17" s="173" t="s">
        <v>129</v>
      </c>
      <c r="T17" s="174" t="s">
        <v>130</v>
      </c>
      <c r="U17" s="160">
        <v>0</v>
      </c>
      <c r="V17" s="160">
        <f>ROUND(E17*U17,2)</f>
        <v>0</v>
      </c>
      <c r="W17" s="160"/>
      <c r="X17" s="160" t="s">
        <v>131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132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58"/>
      <c r="B18" s="159"/>
      <c r="C18" s="249" t="s">
        <v>133</v>
      </c>
      <c r="D18" s="250"/>
      <c r="E18" s="250"/>
      <c r="F18" s="250"/>
      <c r="G18" s="25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134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68">
        <v>5</v>
      </c>
      <c r="B19" s="169" t="s">
        <v>143</v>
      </c>
      <c r="C19" s="178" t="s">
        <v>144</v>
      </c>
      <c r="D19" s="170" t="s">
        <v>140</v>
      </c>
      <c r="E19" s="171">
        <v>1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3"/>
      <c r="S19" s="173" t="s">
        <v>129</v>
      </c>
      <c r="T19" s="174" t="s">
        <v>130</v>
      </c>
      <c r="U19" s="160">
        <v>0</v>
      </c>
      <c r="V19" s="160">
        <f>ROUND(E19*U19,2)</f>
        <v>0</v>
      </c>
      <c r="W19" s="160"/>
      <c r="X19" s="160" t="s">
        <v>131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132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58"/>
      <c r="B20" s="159"/>
      <c r="C20" s="249" t="s">
        <v>133</v>
      </c>
      <c r="D20" s="250"/>
      <c r="E20" s="250"/>
      <c r="F20" s="250"/>
      <c r="G20" s="25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134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68">
        <v>6</v>
      </c>
      <c r="B21" s="169" t="s">
        <v>145</v>
      </c>
      <c r="C21" s="178" t="s">
        <v>146</v>
      </c>
      <c r="D21" s="170" t="s">
        <v>128</v>
      </c>
      <c r="E21" s="171">
        <v>1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3"/>
      <c r="S21" s="173" t="s">
        <v>129</v>
      </c>
      <c r="T21" s="174" t="s">
        <v>130</v>
      </c>
      <c r="U21" s="160">
        <v>0</v>
      </c>
      <c r="V21" s="160">
        <f>ROUND(E21*U21,2)</f>
        <v>0</v>
      </c>
      <c r="W21" s="160"/>
      <c r="X21" s="160" t="s">
        <v>131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132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58"/>
      <c r="B22" s="159"/>
      <c r="C22" s="249" t="s">
        <v>133</v>
      </c>
      <c r="D22" s="250"/>
      <c r="E22" s="250"/>
      <c r="F22" s="250"/>
      <c r="G22" s="25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134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58"/>
      <c r="B23" s="159"/>
      <c r="C23" s="247" t="s">
        <v>147</v>
      </c>
      <c r="D23" s="248"/>
      <c r="E23" s="248"/>
      <c r="F23" s="248"/>
      <c r="G23" s="248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134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75" t="str">
        <f>C23</f>
        <v>Náklady na vyhotovení dokumentace skutečného provedení stavby a její předání objednateli v požadované formě a požadovaném počtu.</v>
      </c>
      <c r="BB23" s="151"/>
      <c r="BC23" s="151"/>
      <c r="BD23" s="151"/>
      <c r="BE23" s="151"/>
      <c r="BF23" s="151"/>
      <c r="BG23" s="151"/>
      <c r="BH23" s="151"/>
    </row>
    <row r="24" spans="1:60" x14ac:dyDescent="0.25">
      <c r="A24" s="3"/>
      <c r="B24" s="4"/>
      <c r="C24" s="179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v>15</v>
      </c>
      <c r="AF24">
        <v>21</v>
      </c>
      <c r="AG24" t="s">
        <v>111</v>
      </c>
    </row>
    <row r="25" spans="1:60" x14ac:dyDescent="0.25">
      <c r="A25" s="154"/>
      <c r="B25" s="155" t="s">
        <v>29</v>
      </c>
      <c r="C25" s="180"/>
      <c r="D25" s="156"/>
      <c r="E25" s="157"/>
      <c r="F25" s="157"/>
      <c r="G25" s="176">
        <f>G8+G14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f>SUMIF(L7:L23,AE24,G7:G23)</f>
        <v>0</v>
      </c>
      <c r="AF25">
        <f>SUMIF(L7:L23,AF24,G7:G23)</f>
        <v>0</v>
      </c>
      <c r="AG25" t="s">
        <v>148</v>
      </c>
    </row>
    <row r="26" spans="1:60" x14ac:dyDescent="0.25">
      <c r="C26" s="181"/>
      <c r="D26" s="10"/>
      <c r="AG26" t="s">
        <v>149</v>
      </c>
    </row>
    <row r="27" spans="1:60" x14ac:dyDescent="0.25">
      <c r="D27" s="10"/>
    </row>
    <row r="28" spans="1:60" x14ac:dyDescent="0.25">
      <c r="D28" s="10"/>
    </row>
    <row r="29" spans="1:60" x14ac:dyDescent="0.25">
      <c r="D29" s="10"/>
    </row>
    <row r="30" spans="1:60" x14ac:dyDescent="0.25">
      <c r="D30" s="10"/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v/luTRIoJCTRMbZsZBJ6BYYqYY4/BZzB8Rdm27h7GeZg+Vt7XgPfcAB7sKgOfk2Xckl3cyboXPC2cIR3i55fLA==" saltValue="JRjRe6MS1j/AmTfOLYhPDQ==" spinCount="100000" sheet="1"/>
  <mergeCells count="12">
    <mergeCell ref="C23:G23"/>
    <mergeCell ref="A1:G1"/>
    <mergeCell ref="C2:G2"/>
    <mergeCell ref="C3:G3"/>
    <mergeCell ref="C4:G4"/>
    <mergeCell ref="C10:G10"/>
    <mergeCell ref="C12:G12"/>
    <mergeCell ref="C13:G13"/>
    <mergeCell ref="C16:G16"/>
    <mergeCell ref="C18:G18"/>
    <mergeCell ref="C20:G20"/>
    <mergeCell ref="C22:G22"/>
  </mergeCells>
  <pageMargins left="0.59055118110236227" right="0.19685039370078741" top="0.78740157480314965" bottom="0.78740157480314965" header="0.31496062992125984" footer="0.31496062992125984"/>
  <pageSetup paperSize="9" orientation="landscape" r:id="rId1"/>
  <headerFooter>
    <oddHeader>&amp;LÚstí nad Orlicí - odkanalizování u křižovatky na Knapovec
severení část - splašková kanalizace&amp;RSoupis prací</oddHeader>
    <oddFooter>&amp;LOstatní a vedlejší náklady&amp;C&amp;P/&amp;N&amp;Rčervenec 2020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2DC3C-2B57-4AEB-8245-B8AC0A6F165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5" customWidth="1"/>
    <col min="3" max="3" width="63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1" t="s">
        <v>150</v>
      </c>
      <c r="B1" s="251"/>
      <c r="C1" s="251"/>
      <c r="D1" s="251"/>
      <c r="E1" s="251"/>
      <c r="F1" s="251"/>
      <c r="G1" s="251"/>
      <c r="AG1" t="s">
        <v>97</v>
      </c>
    </row>
    <row r="2" spans="1:60" ht="25.05" customHeight="1" x14ac:dyDescent="0.25">
      <c r="A2" s="143" t="s">
        <v>7</v>
      </c>
      <c r="B2" s="48" t="s">
        <v>43</v>
      </c>
      <c r="C2" s="252" t="s">
        <v>44</v>
      </c>
      <c r="D2" s="253"/>
      <c r="E2" s="253"/>
      <c r="F2" s="253"/>
      <c r="G2" s="254"/>
      <c r="AG2" t="s">
        <v>98</v>
      </c>
    </row>
    <row r="3" spans="1:60" ht="25.05" customHeight="1" x14ac:dyDescent="0.25">
      <c r="A3" s="143" t="s">
        <v>8</v>
      </c>
      <c r="B3" s="48" t="s">
        <v>61</v>
      </c>
      <c r="C3" s="252" t="s">
        <v>62</v>
      </c>
      <c r="D3" s="253"/>
      <c r="E3" s="253"/>
      <c r="F3" s="253"/>
      <c r="G3" s="254"/>
      <c r="AC3" s="125" t="s">
        <v>151</v>
      </c>
      <c r="AG3" t="s">
        <v>101</v>
      </c>
    </row>
    <row r="4" spans="1:60" ht="25.05" customHeight="1" x14ac:dyDescent="0.25">
      <c r="A4" s="144" t="s">
        <v>9</v>
      </c>
      <c r="B4" s="145" t="s">
        <v>63</v>
      </c>
      <c r="C4" s="255" t="s">
        <v>62</v>
      </c>
      <c r="D4" s="256"/>
      <c r="E4" s="256"/>
      <c r="F4" s="256"/>
      <c r="G4" s="257"/>
      <c r="AG4" t="s">
        <v>102</v>
      </c>
    </row>
    <row r="5" spans="1:60" x14ac:dyDescent="0.25">
      <c r="D5" s="10"/>
    </row>
    <row r="6" spans="1:60" ht="39.6" x14ac:dyDescent="0.25">
      <c r="A6" s="147" t="s">
        <v>103</v>
      </c>
      <c r="B6" s="149" t="s">
        <v>104</v>
      </c>
      <c r="C6" s="149" t="s">
        <v>105</v>
      </c>
      <c r="D6" s="148" t="s">
        <v>106</v>
      </c>
      <c r="E6" s="147" t="s">
        <v>107</v>
      </c>
      <c r="F6" s="146" t="s">
        <v>108</v>
      </c>
      <c r="G6" s="147" t="s">
        <v>29</v>
      </c>
      <c r="H6" s="150" t="s">
        <v>30</v>
      </c>
      <c r="I6" s="150" t="s">
        <v>109</v>
      </c>
      <c r="J6" s="150" t="s">
        <v>31</v>
      </c>
      <c r="K6" s="150" t="s">
        <v>110</v>
      </c>
      <c r="L6" s="150" t="s">
        <v>111</v>
      </c>
      <c r="M6" s="150" t="s">
        <v>112</v>
      </c>
      <c r="N6" s="150" t="s">
        <v>113</v>
      </c>
      <c r="O6" s="150" t="s">
        <v>114</v>
      </c>
      <c r="P6" s="150" t="s">
        <v>115</v>
      </c>
      <c r="Q6" s="150" t="s">
        <v>116</v>
      </c>
      <c r="R6" s="150" t="s">
        <v>117</v>
      </c>
      <c r="S6" s="150" t="s">
        <v>118</v>
      </c>
      <c r="T6" s="150" t="s">
        <v>119</v>
      </c>
      <c r="U6" s="150" t="s">
        <v>120</v>
      </c>
      <c r="V6" s="150" t="s">
        <v>121</v>
      </c>
      <c r="W6" s="150" t="s">
        <v>122</v>
      </c>
      <c r="X6" s="150" t="s">
        <v>123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5">
      <c r="A8" s="162" t="s">
        <v>124</v>
      </c>
      <c r="B8" s="163" t="s">
        <v>70</v>
      </c>
      <c r="C8" s="177" t="s">
        <v>71</v>
      </c>
      <c r="D8" s="164"/>
      <c r="E8" s="165"/>
      <c r="F8" s="166"/>
      <c r="G8" s="166">
        <f>SUMIF(AG9:AG272,"&lt;&gt;NOR",G9:G272)</f>
        <v>0</v>
      </c>
      <c r="H8" s="166"/>
      <c r="I8" s="166">
        <f>SUM(I9:I272)</f>
        <v>0</v>
      </c>
      <c r="J8" s="166"/>
      <c r="K8" s="166">
        <f>SUM(K9:K272)</f>
        <v>0</v>
      </c>
      <c r="L8" s="166"/>
      <c r="M8" s="166">
        <f>SUM(M9:M272)</f>
        <v>0</v>
      </c>
      <c r="N8" s="166"/>
      <c r="O8" s="166">
        <f>SUM(O9:O272)</f>
        <v>909.8900000000001</v>
      </c>
      <c r="P8" s="166"/>
      <c r="Q8" s="166">
        <f>SUM(Q9:Q272)</f>
        <v>0</v>
      </c>
      <c r="R8" s="166"/>
      <c r="S8" s="166"/>
      <c r="T8" s="167"/>
      <c r="U8" s="161"/>
      <c r="V8" s="161">
        <f>SUM(V9:V272)</f>
        <v>5794.7899999999991</v>
      </c>
      <c r="W8" s="161"/>
      <c r="X8" s="161"/>
      <c r="AG8" t="s">
        <v>125</v>
      </c>
    </row>
    <row r="9" spans="1:60" ht="20.399999999999999" outlineLevel="1" x14ac:dyDescent="0.25">
      <c r="A9" s="168">
        <v>1</v>
      </c>
      <c r="B9" s="169" t="s">
        <v>152</v>
      </c>
      <c r="C9" s="178" t="s">
        <v>153</v>
      </c>
      <c r="D9" s="170" t="s">
        <v>154</v>
      </c>
      <c r="E9" s="171">
        <v>270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 t="s">
        <v>155</v>
      </c>
      <c r="S9" s="173" t="s">
        <v>156</v>
      </c>
      <c r="T9" s="174" t="s">
        <v>156</v>
      </c>
      <c r="U9" s="160">
        <v>0.2</v>
      </c>
      <c r="V9" s="160">
        <f>ROUND(E9*U9,2)</f>
        <v>54</v>
      </c>
      <c r="W9" s="160"/>
      <c r="X9" s="160" t="s">
        <v>157</v>
      </c>
      <c r="Y9" s="151"/>
      <c r="Z9" s="151"/>
      <c r="AA9" s="151"/>
      <c r="AB9" s="151"/>
      <c r="AC9" s="151"/>
      <c r="AD9" s="151"/>
      <c r="AE9" s="151"/>
      <c r="AF9" s="151"/>
      <c r="AG9" s="151" t="s">
        <v>158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58"/>
      <c r="B10" s="159"/>
      <c r="C10" s="258" t="s">
        <v>159</v>
      </c>
      <c r="D10" s="259"/>
      <c r="E10" s="259"/>
      <c r="F10" s="259"/>
      <c r="G10" s="259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160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5" t="str">
        <f>C10</f>
        <v>na vzdálenost od hladiny vody v jímce po výšku roviny proložené osou nejvyššího bodu výtlačného potrubí. Včetně odpadní potrubí v délce do 20 m.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58"/>
      <c r="B11" s="159"/>
      <c r="C11" s="247" t="s">
        <v>161</v>
      </c>
      <c r="D11" s="248"/>
      <c r="E11" s="248"/>
      <c r="F11" s="248"/>
      <c r="G11" s="248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134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58"/>
      <c r="B12" s="159"/>
      <c r="C12" s="188" t="s">
        <v>162</v>
      </c>
      <c r="D12" s="182"/>
      <c r="E12" s="183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163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58"/>
      <c r="B13" s="159"/>
      <c r="C13" s="189" t="s">
        <v>164</v>
      </c>
      <c r="D13" s="184"/>
      <c r="E13" s="185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163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58"/>
      <c r="B14" s="159"/>
      <c r="C14" s="190" t="s">
        <v>165</v>
      </c>
      <c r="D14" s="184"/>
      <c r="E14" s="185">
        <v>22.82133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163</v>
      </c>
      <c r="AH14" s="151">
        <v>2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58"/>
      <c r="B15" s="159"/>
      <c r="C15" s="189" t="s">
        <v>166</v>
      </c>
      <c r="D15" s="184"/>
      <c r="E15" s="185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163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58"/>
      <c r="B16" s="159"/>
      <c r="C16" s="188" t="s">
        <v>167</v>
      </c>
      <c r="D16" s="182"/>
      <c r="E16" s="183">
        <v>270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163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0.399999999999999" outlineLevel="1" x14ac:dyDescent="0.25">
      <c r="A17" s="168">
        <v>2</v>
      </c>
      <c r="B17" s="169" t="s">
        <v>168</v>
      </c>
      <c r="C17" s="178" t="s">
        <v>169</v>
      </c>
      <c r="D17" s="170" t="s">
        <v>170</v>
      </c>
      <c r="E17" s="171">
        <v>45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3" t="s">
        <v>155</v>
      </c>
      <c r="S17" s="173" t="s">
        <v>156</v>
      </c>
      <c r="T17" s="174" t="s">
        <v>156</v>
      </c>
      <c r="U17" s="160">
        <v>0</v>
      </c>
      <c r="V17" s="160">
        <f>ROUND(E17*U17,2)</f>
        <v>0</v>
      </c>
      <c r="W17" s="160"/>
      <c r="X17" s="160" t="s">
        <v>157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158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1" outlineLevel="1" x14ac:dyDescent="0.25">
      <c r="A18" s="158"/>
      <c r="B18" s="159"/>
      <c r="C18" s="258" t="s">
        <v>171</v>
      </c>
      <c r="D18" s="259"/>
      <c r="E18" s="259"/>
      <c r="F18" s="259"/>
      <c r="G18" s="259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160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75" t="str">
        <f>C18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58"/>
      <c r="B19" s="159"/>
      <c r="C19" s="188" t="s">
        <v>162</v>
      </c>
      <c r="D19" s="182"/>
      <c r="E19" s="183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163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58"/>
      <c r="B20" s="159"/>
      <c r="C20" s="189" t="s">
        <v>164</v>
      </c>
      <c r="D20" s="184"/>
      <c r="E20" s="185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163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58"/>
      <c r="B21" s="159"/>
      <c r="C21" s="190" t="s">
        <v>165</v>
      </c>
      <c r="D21" s="184"/>
      <c r="E21" s="185">
        <v>22.82133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163</v>
      </c>
      <c r="AH21" s="151">
        <v>2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58"/>
      <c r="B22" s="159"/>
      <c r="C22" s="189" t="s">
        <v>166</v>
      </c>
      <c r="D22" s="184"/>
      <c r="E22" s="185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163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58"/>
      <c r="B23" s="159"/>
      <c r="C23" s="188" t="s">
        <v>172</v>
      </c>
      <c r="D23" s="182"/>
      <c r="E23" s="183">
        <v>45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163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0.399999999999999" outlineLevel="1" x14ac:dyDescent="0.25">
      <c r="A24" s="168">
        <v>3</v>
      </c>
      <c r="B24" s="169" t="s">
        <v>173</v>
      </c>
      <c r="C24" s="178" t="s">
        <v>174</v>
      </c>
      <c r="D24" s="170" t="s">
        <v>175</v>
      </c>
      <c r="E24" s="171">
        <v>3.6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3">
        <v>1.0699999999999999E-2</v>
      </c>
      <c r="O24" s="173">
        <f>ROUND(E24*N24,2)</f>
        <v>0.04</v>
      </c>
      <c r="P24" s="173">
        <v>0</v>
      </c>
      <c r="Q24" s="173">
        <f>ROUND(E24*P24,2)</f>
        <v>0</v>
      </c>
      <c r="R24" s="173" t="s">
        <v>155</v>
      </c>
      <c r="S24" s="173" t="s">
        <v>156</v>
      </c>
      <c r="T24" s="174" t="s">
        <v>156</v>
      </c>
      <c r="U24" s="160">
        <v>0.90800000000000003</v>
      </c>
      <c r="V24" s="160">
        <f>ROUND(E24*U24,2)</f>
        <v>3.27</v>
      </c>
      <c r="W24" s="160"/>
      <c r="X24" s="160" t="s">
        <v>157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158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1" outlineLevel="1" x14ac:dyDescent="0.25">
      <c r="A25" s="158"/>
      <c r="B25" s="159"/>
      <c r="C25" s="258" t="s">
        <v>176</v>
      </c>
      <c r="D25" s="259"/>
      <c r="E25" s="259"/>
      <c r="F25" s="259"/>
      <c r="G25" s="259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160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75" t="str">
        <f>C25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58"/>
      <c r="B26" s="159"/>
      <c r="C26" s="188" t="s">
        <v>177</v>
      </c>
      <c r="D26" s="182"/>
      <c r="E26" s="183">
        <v>2.4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163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58"/>
      <c r="B27" s="159"/>
      <c r="C27" s="188" t="s">
        <v>178</v>
      </c>
      <c r="D27" s="182"/>
      <c r="E27" s="183">
        <v>1.2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163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0.399999999999999" outlineLevel="1" x14ac:dyDescent="0.25">
      <c r="A28" s="168">
        <v>4</v>
      </c>
      <c r="B28" s="169" t="s">
        <v>179</v>
      </c>
      <c r="C28" s="178" t="s">
        <v>180</v>
      </c>
      <c r="D28" s="170" t="s">
        <v>175</v>
      </c>
      <c r="E28" s="171">
        <v>1.2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3">
        <v>1.2710000000000001E-2</v>
      </c>
      <c r="O28" s="173">
        <f>ROUND(E28*N28,2)</f>
        <v>0.02</v>
      </c>
      <c r="P28" s="173">
        <v>0</v>
      </c>
      <c r="Q28" s="173">
        <f>ROUND(E28*P28,2)</f>
        <v>0</v>
      </c>
      <c r="R28" s="173" t="s">
        <v>155</v>
      </c>
      <c r="S28" s="173" t="s">
        <v>156</v>
      </c>
      <c r="T28" s="174" t="s">
        <v>156</v>
      </c>
      <c r="U28" s="160">
        <v>1.153</v>
      </c>
      <c r="V28" s="160">
        <f>ROUND(E28*U28,2)</f>
        <v>1.38</v>
      </c>
      <c r="W28" s="160"/>
      <c r="X28" s="160" t="s">
        <v>157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158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1" outlineLevel="1" x14ac:dyDescent="0.25">
      <c r="A29" s="158"/>
      <c r="B29" s="159"/>
      <c r="C29" s="258" t="s">
        <v>176</v>
      </c>
      <c r="D29" s="259"/>
      <c r="E29" s="259"/>
      <c r="F29" s="259"/>
      <c r="G29" s="259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160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75" t="str">
        <f>C29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58"/>
      <c r="B30" s="159"/>
      <c r="C30" s="188" t="s">
        <v>181</v>
      </c>
      <c r="D30" s="182"/>
      <c r="E30" s="183">
        <v>1.2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163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68">
        <v>5</v>
      </c>
      <c r="B31" s="169" t="s">
        <v>182</v>
      </c>
      <c r="C31" s="178" t="s">
        <v>183</v>
      </c>
      <c r="D31" s="170" t="s">
        <v>175</v>
      </c>
      <c r="E31" s="171">
        <v>10.8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3">
        <v>3.9739999999999998E-2</v>
      </c>
      <c r="O31" s="173">
        <f>ROUND(E31*N31,2)</f>
        <v>0.43</v>
      </c>
      <c r="P31" s="173">
        <v>0</v>
      </c>
      <c r="Q31" s="173">
        <f>ROUND(E31*P31,2)</f>
        <v>0</v>
      </c>
      <c r="R31" s="173" t="s">
        <v>155</v>
      </c>
      <c r="S31" s="173" t="s">
        <v>156</v>
      </c>
      <c r="T31" s="174" t="s">
        <v>156</v>
      </c>
      <c r="U31" s="160">
        <v>0.753</v>
      </c>
      <c r="V31" s="160">
        <f>ROUND(E31*U31,2)</f>
        <v>8.1300000000000008</v>
      </c>
      <c r="W31" s="160"/>
      <c r="X31" s="160" t="s">
        <v>157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158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1" outlineLevel="1" x14ac:dyDescent="0.25">
      <c r="A32" s="158"/>
      <c r="B32" s="159"/>
      <c r="C32" s="258" t="s">
        <v>176</v>
      </c>
      <c r="D32" s="259"/>
      <c r="E32" s="259"/>
      <c r="F32" s="259"/>
      <c r="G32" s="259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160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75" t="str">
        <f>C32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2" s="151"/>
      <c r="BC32" s="151"/>
      <c r="BD32" s="151"/>
      <c r="BE32" s="151"/>
      <c r="BF32" s="151"/>
      <c r="BG32" s="151"/>
      <c r="BH32" s="151"/>
    </row>
    <row r="33" spans="1:60" outlineLevel="1" x14ac:dyDescent="0.25">
      <c r="A33" s="158"/>
      <c r="B33" s="159"/>
      <c r="C33" s="188" t="s">
        <v>184</v>
      </c>
      <c r="D33" s="182"/>
      <c r="E33" s="183">
        <v>1.2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163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58"/>
      <c r="B34" s="159"/>
      <c r="C34" s="188" t="s">
        <v>185</v>
      </c>
      <c r="D34" s="182"/>
      <c r="E34" s="183">
        <v>9.6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163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5">
      <c r="A35" s="168">
        <v>6</v>
      </c>
      <c r="B35" s="169" t="s">
        <v>186</v>
      </c>
      <c r="C35" s="178" t="s">
        <v>187</v>
      </c>
      <c r="D35" s="170" t="s">
        <v>188</v>
      </c>
      <c r="E35" s="171">
        <v>868.98</v>
      </c>
      <c r="F35" s="172"/>
      <c r="G35" s="173">
        <f>ROUND(E35*F35,2)</f>
        <v>0</v>
      </c>
      <c r="H35" s="172"/>
      <c r="I35" s="173">
        <f>ROUND(E35*H35,2)</f>
        <v>0</v>
      </c>
      <c r="J35" s="172"/>
      <c r="K35" s="173">
        <f>ROUND(E35*J35,2)</f>
        <v>0</v>
      </c>
      <c r="L35" s="173">
        <v>21</v>
      </c>
      <c r="M35" s="173">
        <f>G35*(1+L35/100)</f>
        <v>0</v>
      </c>
      <c r="N35" s="173">
        <v>0</v>
      </c>
      <c r="O35" s="173">
        <f>ROUND(E35*N35,2)</f>
        <v>0</v>
      </c>
      <c r="P35" s="173">
        <v>0</v>
      </c>
      <c r="Q35" s="173">
        <f>ROUND(E35*P35,2)</f>
        <v>0</v>
      </c>
      <c r="R35" s="173" t="s">
        <v>155</v>
      </c>
      <c r="S35" s="173" t="s">
        <v>156</v>
      </c>
      <c r="T35" s="174" t="s">
        <v>156</v>
      </c>
      <c r="U35" s="160">
        <v>0.09</v>
      </c>
      <c r="V35" s="160">
        <f>ROUND(E35*U35,2)</f>
        <v>78.209999999999994</v>
      </c>
      <c r="W35" s="160"/>
      <c r="X35" s="160" t="s">
        <v>157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158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58"/>
      <c r="B36" s="159"/>
      <c r="C36" s="258" t="s">
        <v>189</v>
      </c>
      <c r="D36" s="259"/>
      <c r="E36" s="259"/>
      <c r="F36" s="259"/>
      <c r="G36" s="259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160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75" t="str">
        <f>C36</f>
        <v>nebo lesní půdy, s vodorovným přemístěním na hromady v místě upotřebení nebo na dočasné či trvalé skládky se složením</v>
      </c>
      <c r="BB36" s="151"/>
      <c r="BC36" s="151"/>
      <c r="BD36" s="151"/>
      <c r="BE36" s="151"/>
      <c r="BF36" s="151"/>
      <c r="BG36" s="151"/>
      <c r="BH36" s="151"/>
    </row>
    <row r="37" spans="1:60" outlineLevel="1" x14ac:dyDescent="0.25">
      <c r="A37" s="158"/>
      <c r="B37" s="159"/>
      <c r="C37" s="189" t="s">
        <v>164</v>
      </c>
      <c r="D37" s="184"/>
      <c r="E37" s="185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163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58"/>
      <c r="B38" s="159"/>
      <c r="C38" s="190" t="s">
        <v>190</v>
      </c>
      <c r="D38" s="184"/>
      <c r="E38" s="185">
        <v>60.7104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163</v>
      </c>
      <c r="AH38" s="151">
        <v>2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58"/>
      <c r="B39" s="159"/>
      <c r="C39" s="190" t="s">
        <v>191</v>
      </c>
      <c r="D39" s="184"/>
      <c r="E39" s="185">
        <v>4.875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163</v>
      </c>
      <c r="AH39" s="151">
        <v>2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5">
      <c r="A40" s="158"/>
      <c r="B40" s="159"/>
      <c r="C40" s="190" t="s">
        <v>192</v>
      </c>
      <c r="D40" s="184"/>
      <c r="E40" s="185">
        <v>22.02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163</v>
      </c>
      <c r="AH40" s="151">
        <v>2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5">
      <c r="A41" s="158"/>
      <c r="B41" s="159"/>
      <c r="C41" s="190" t="s">
        <v>193</v>
      </c>
      <c r="D41" s="184"/>
      <c r="E41" s="185">
        <v>1.3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163</v>
      </c>
      <c r="AH41" s="151">
        <v>2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5">
      <c r="A42" s="158"/>
      <c r="B42" s="159"/>
      <c r="C42" s="190" t="s">
        <v>194</v>
      </c>
      <c r="D42" s="184"/>
      <c r="E42" s="185">
        <v>0.24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163</v>
      </c>
      <c r="AH42" s="151">
        <v>2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5">
      <c r="A43" s="158"/>
      <c r="B43" s="159"/>
      <c r="C43" s="190" t="s">
        <v>195</v>
      </c>
      <c r="D43" s="184"/>
      <c r="E43" s="185">
        <v>0.52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163</v>
      </c>
      <c r="AH43" s="151">
        <v>2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58"/>
      <c r="B44" s="159"/>
      <c r="C44" s="191" t="s">
        <v>196</v>
      </c>
      <c r="D44" s="186"/>
      <c r="E44" s="187">
        <v>89.665400000000005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163</v>
      </c>
      <c r="AH44" s="151">
        <v>3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5">
      <c r="A45" s="158"/>
      <c r="B45" s="159"/>
      <c r="C45" s="189" t="s">
        <v>166</v>
      </c>
      <c r="D45" s="184"/>
      <c r="E45" s="185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163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5">
      <c r="A46" s="158"/>
      <c r="B46" s="159"/>
      <c r="C46" s="188" t="s">
        <v>197</v>
      </c>
      <c r="D46" s="182"/>
      <c r="E46" s="183">
        <v>758.88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163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5">
      <c r="A47" s="158"/>
      <c r="B47" s="159"/>
      <c r="C47" s="188" t="s">
        <v>198</v>
      </c>
      <c r="D47" s="182"/>
      <c r="E47" s="183">
        <v>110.1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163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5">
      <c r="A48" s="168">
        <v>7</v>
      </c>
      <c r="B48" s="169" t="s">
        <v>199</v>
      </c>
      <c r="C48" s="178" t="s">
        <v>200</v>
      </c>
      <c r="D48" s="170" t="s">
        <v>188</v>
      </c>
      <c r="E48" s="171">
        <v>100.56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21</v>
      </c>
      <c r="M48" s="173">
        <f>G48*(1+L48/100)</f>
        <v>0</v>
      </c>
      <c r="N48" s="173">
        <v>0</v>
      </c>
      <c r="O48" s="173">
        <f>ROUND(E48*N48,2)</f>
        <v>0</v>
      </c>
      <c r="P48" s="173">
        <v>0</v>
      </c>
      <c r="Q48" s="173">
        <f>ROUND(E48*P48,2)</f>
        <v>0</v>
      </c>
      <c r="R48" s="173" t="s">
        <v>155</v>
      </c>
      <c r="S48" s="173" t="s">
        <v>156</v>
      </c>
      <c r="T48" s="174" t="s">
        <v>156</v>
      </c>
      <c r="U48" s="160">
        <v>1.7629999999999999</v>
      </c>
      <c r="V48" s="160">
        <f>ROUND(E48*U48,2)</f>
        <v>177.29</v>
      </c>
      <c r="W48" s="160"/>
      <c r="X48" s="160" t="s">
        <v>157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158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5">
      <c r="A49" s="158"/>
      <c r="B49" s="159"/>
      <c r="C49" s="258" t="s">
        <v>201</v>
      </c>
      <c r="D49" s="259"/>
      <c r="E49" s="259"/>
      <c r="F49" s="259"/>
      <c r="G49" s="259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160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75" t="str">
        <f>C49</f>
        <v>Příplatek k cenám hloubených vykopávek za ztížení vykopávky v blízkosti podzemního vedení nebo výbušnin pro jakoukoliv třídu horniny.</v>
      </c>
      <c r="BB49" s="151"/>
      <c r="BC49" s="151"/>
      <c r="BD49" s="151"/>
      <c r="BE49" s="151"/>
      <c r="BF49" s="151"/>
      <c r="BG49" s="151"/>
      <c r="BH49" s="151"/>
    </row>
    <row r="50" spans="1:60" outlineLevel="1" x14ac:dyDescent="0.25">
      <c r="A50" s="158"/>
      <c r="B50" s="159"/>
      <c r="C50" s="188" t="s">
        <v>202</v>
      </c>
      <c r="D50" s="182"/>
      <c r="E50" s="183">
        <v>11.64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163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5">
      <c r="A51" s="158"/>
      <c r="B51" s="159"/>
      <c r="C51" s="188" t="s">
        <v>203</v>
      </c>
      <c r="D51" s="182"/>
      <c r="E51" s="183">
        <v>6.3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163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5">
      <c r="A52" s="158"/>
      <c r="B52" s="159"/>
      <c r="C52" s="188" t="s">
        <v>204</v>
      </c>
      <c r="D52" s="182"/>
      <c r="E52" s="183">
        <v>5.16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163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5">
      <c r="A53" s="158"/>
      <c r="B53" s="159"/>
      <c r="C53" s="188" t="s">
        <v>205</v>
      </c>
      <c r="D53" s="182"/>
      <c r="E53" s="183">
        <v>4.5599999999999996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163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5">
      <c r="A54" s="158"/>
      <c r="B54" s="159"/>
      <c r="C54" s="188" t="s">
        <v>206</v>
      </c>
      <c r="D54" s="182"/>
      <c r="E54" s="183">
        <v>72.900000000000006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163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5">
      <c r="A55" s="168">
        <v>8</v>
      </c>
      <c r="B55" s="169" t="s">
        <v>207</v>
      </c>
      <c r="C55" s="178" t="s">
        <v>208</v>
      </c>
      <c r="D55" s="170" t="s">
        <v>188</v>
      </c>
      <c r="E55" s="171">
        <v>82.924850000000006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21</v>
      </c>
      <c r="M55" s="173">
        <f>G55*(1+L55/100)</f>
        <v>0</v>
      </c>
      <c r="N55" s="173">
        <v>0</v>
      </c>
      <c r="O55" s="173">
        <f>ROUND(E55*N55,2)</f>
        <v>0</v>
      </c>
      <c r="P55" s="173">
        <v>0</v>
      </c>
      <c r="Q55" s="173">
        <f>ROUND(E55*P55,2)</f>
        <v>0</v>
      </c>
      <c r="R55" s="173" t="s">
        <v>155</v>
      </c>
      <c r="S55" s="173" t="s">
        <v>156</v>
      </c>
      <c r="T55" s="174" t="s">
        <v>156</v>
      </c>
      <c r="U55" s="160">
        <v>0.1</v>
      </c>
      <c r="V55" s="160">
        <f>ROUND(E55*U55,2)</f>
        <v>8.2899999999999991</v>
      </c>
      <c r="W55" s="160"/>
      <c r="X55" s="160" t="s">
        <v>157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158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ht="21" outlineLevel="1" x14ac:dyDescent="0.25">
      <c r="A56" s="158"/>
      <c r="B56" s="159"/>
      <c r="C56" s="258" t="s">
        <v>209</v>
      </c>
      <c r="D56" s="259"/>
      <c r="E56" s="259"/>
      <c r="F56" s="259"/>
      <c r="G56" s="259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160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75" t="str">
        <f>C56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6" s="151"/>
      <c r="BC56" s="151"/>
      <c r="BD56" s="151"/>
      <c r="BE56" s="151"/>
      <c r="BF56" s="151"/>
      <c r="BG56" s="151"/>
      <c r="BH56" s="151"/>
    </row>
    <row r="57" spans="1:60" outlineLevel="1" x14ac:dyDescent="0.25">
      <c r="A57" s="158"/>
      <c r="B57" s="159"/>
      <c r="C57" s="188" t="s">
        <v>210</v>
      </c>
      <c r="D57" s="182"/>
      <c r="E57" s="183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163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5">
      <c r="A58" s="158"/>
      <c r="B58" s="159"/>
      <c r="C58" s="188" t="s">
        <v>211</v>
      </c>
      <c r="D58" s="182"/>
      <c r="E58" s="183">
        <v>82.924850000000006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163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5">
      <c r="A59" s="168">
        <v>9</v>
      </c>
      <c r="B59" s="169" t="s">
        <v>212</v>
      </c>
      <c r="C59" s="178" t="s">
        <v>213</v>
      </c>
      <c r="D59" s="170" t="s">
        <v>188</v>
      </c>
      <c r="E59" s="171">
        <v>1554.8409799999999</v>
      </c>
      <c r="F59" s="172"/>
      <c r="G59" s="173">
        <f>ROUND(E59*F59,2)</f>
        <v>0</v>
      </c>
      <c r="H59" s="172"/>
      <c r="I59" s="173">
        <f>ROUND(E59*H59,2)</f>
        <v>0</v>
      </c>
      <c r="J59" s="172"/>
      <c r="K59" s="173">
        <f>ROUND(E59*J59,2)</f>
        <v>0</v>
      </c>
      <c r="L59" s="173">
        <v>21</v>
      </c>
      <c r="M59" s="173">
        <f>G59*(1+L59/100)</f>
        <v>0</v>
      </c>
      <c r="N59" s="173">
        <v>0</v>
      </c>
      <c r="O59" s="173">
        <f>ROUND(E59*N59,2)</f>
        <v>0</v>
      </c>
      <c r="P59" s="173">
        <v>0</v>
      </c>
      <c r="Q59" s="173">
        <f>ROUND(E59*P59,2)</f>
        <v>0</v>
      </c>
      <c r="R59" s="173" t="s">
        <v>155</v>
      </c>
      <c r="S59" s="173" t="s">
        <v>156</v>
      </c>
      <c r="T59" s="174" t="s">
        <v>156</v>
      </c>
      <c r="U59" s="160">
        <v>0.12</v>
      </c>
      <c r="V59" s="160">
        <f>ROUND(E59*U59,2)</f>
        <v>186.58</v>
      </c>
      <c r="W59" s="160"/>
      <c r="X59" s="160" t="s">
        <v>157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158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1" outlineLevel="1" x14ac:dyDescent="0.25">
      <c r="A60" s="158"/>
      <c r="B60" s="159"/>
      <c r="C60" s="258" t="s">
        <v>209</v>
      </c>
      <c r="D60" s="259"/>
      <c r="E60" s="259"/>
      <c r="F60" s="259"/>
      <c r="G60" s="259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160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75" t="str">
        <f>C60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58"/>
      <c r="B61" s="159"/>
      <c r="C61" s="189" t="s">
        <v>164</v>
      </c>
      <c r="D61" s="184"/>
      <c r="E61" s="185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163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5">
      <c r="A62" s="158"/>
      <c r="B62" s="159"/>
      <c r="C62" s="190" t="s">
        <v>214</v>
      </c>
      <c r="D62" s="184"/>
      <c r="E62" s="185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163</v>
      </c>
      <c r="AH62" s="151">
        <v>2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5">
      <c r="A63" s="158"/>
      <c r="B63" s="159"/>
      <c r="C63" s="190" t="s">
        <v>215</v>
      </c>
      <c r="D63" s="184"/>
      <c r="E63" s="185">
        <v>23.150400000000001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163</v>
      </c>
      <c r="AH63" s="151">
        <v>2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5">
      <c r="A64" s="158"/>
      <c r="B64" s="159"/>
      <c r="C64" s="190" t="s">
        <v>216</v>
      </c>
      <c r="D64" s="184"/>
      <c r="E64" s="185">
        <v>417.47399999999999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163</v>
      </c>
      <c r="AH64" s="151">
        <v>2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5">
      <c r="A65" s="158"/>
      <c r="B65" s="159"/>
      <c r="C65" s="190" t="s">
        <v>217</v>
      </c>
      <c r="D65" s="184"/>
      <c r="E65" s="185">
        <v>116.64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163</v>
      </c>
      <c r="AH65" s="151">
        <v>2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5">
      <c r="A66" s="158"/>
      <c r="B66" s="159"/>
      <c r="C66" s="190" t="s">
        <v>218</v>
      </c>
      <c r="D66" s="184"/>
      <c r="E66" s="185">
        <v>407.11680000000001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163</v>
      </c>
      <c r="AH66" s="151">
        <v>2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5">
      <c r="A67" s="158"/>
      <c r="B67" s="159"/>
      <c r="C67" s="190" t="s">
        <v>219</v>
      </c>
      <c r="D67" s="184"/>
      <c r="E67" s="185">
        <v>110.5896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163</v>
      </c>
      <c r="AH67" s="151">
        <v>2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5">
      <c r="A68" s="158"/>
      <c r="B68" s="159"/>
      <c r="C68" s="190" t="s">
        <v>220</v>
      </c>
      <c r="D68" s="184"/>
      <c r="E68" s="185">
        <v>290.01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163</v>
      </c>
      <c r="AH68" s="151">
        <v>2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5">
      <c r="A69" s="158"/>
      <c r="B69" s="159"/>
      <c r="C69" s="190" t="s">
        <v>221</v>
      </c>
      <c r="D69" s="184"/>
      <c r="E69" s="185">
        <v>399.60359999999997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163</v>
      </c>
      <c r="AH69" s="151">
        <v>2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5">
      <c r="A70" s="158"/>
      <c r="B70" s="159"/>
      <c r="C70" s="190" t="s">
        <v>222</v>
      </c>
      <c r="D70" s="184"/>
      <c r="E70" s="185">
        <v>508.5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163</v>
      </c>
      <c r="AH70" s="151">
        <v>2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5">
      <c r="A71" s="158"/>
      <c r="B71" s="159"/>
      <c r="C71" s="190" t="s">
        <v>223</v>
      </c>
      <c r="D71" s="184"/>
      <c r="E71" s="185">
        <v>-69.959999999999994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163</v>
      </c>
      <c r="AH71" s="151">
        <v>2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5">
      <c r="A72" s="158"/>
      <c r="B72" s="159"/>
      <c r="C72" s="190" t="s">
        <v>224</v>
      </c>
      <c r="D72" s="184"/>
      <c r="E72" s="185">
        <v>-123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163</v>
      </c>
      <c r="AH72" s="151">
        <v>2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5">
      <c r="A73" s="158"/>
      <c r="B73" s="159"/>
      <c r="C73" s="190" t="s">
        <v>225</v>
      </c>
      <c r="D73" s="184"/>
      <c r="E73" s="185">
        <v>-8.30579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163</v>
      </c>
      <c r="AH73" s="151">
        <v>2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5">
      <c r="A74" s="158"/>
      <c r="B74" s="159"/>
      <c r="C74" s="190" t="s">
        <v>226</v>
      </c>
      <c r="D74" s="184"/>
      <c r="E74" s="185">
        <v>13.74981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163</v>
      </c>
      <c r="AH74" s="151">
        <v>2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5">
      <c r="A75" s="158"/>
      <c r="B75" s="159"/>
      <c r="C75" s="190" t="s">
        <v>227</v>
      </c>
      <c r="D75" s="184"/>
      <c r="E75" s="185">
        <v>8.30579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163</v>
      </c>
      <c r="AH75" s="151">
        <v>2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0.399999999999999" outlineLevel="1" x14ac:dyDescent="0.25">
      <c r="A76" s="158"/>
      <c r="B76" s="159"/>
      <c r="C76" s="190" t="s">
        <v>228</v>
      </c>
      <c r="D76" s="184"/>
      <c r="E76" s="185">
        <v>92.007499999999993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163</v>
      </c>
      <c r="AH76" s="151">
        <v>2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5">
      <c r="A77" s="158"/>
      <c r="B77" s="159"/>
      <c r="C77" s="190" t="s">
        <v>229</v>
      </c>
      <c r="D77" s="184"/>
      <c r="E77" s="185">
        <v>47.352499999999999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163</v>
      </c>
      <c r="AH77" s="151">
        <v>2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5">
      <c r="A78" s="158"/>
      <c r="B78" s="159"/>
      <c r="C78" s="190" t="s">
        <v>230</v>
      </c>
      <c r="D78" s="184"/>
      <c r="E78" s="185">
        <v>25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163</v>
      </c>
      <c r="AH78" s="151">
        <v>2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5">
      <c r="A79" s="158"/>
      <c r="B79" s="159"/>
      <c r="C79" s="190" t="s">
        <v>231</v>
      </c>
      <c r="D79" s="184"/>
      <c r="E79" s="185">
        <v>27.315999999999999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163</v>
      </c>
      <c r="AH79" s="151">
        <v>2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5">
      <c r="A80" s="158"/>
      <c r="B80" s="159"/>
      <c r="C80" s="190" t="s">
        <v>232</v>
      </c>
      <c r="D80" s="184"/>
      <c r="E80" s="185">
        <v>25.512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163</v>
      </c>
      <c r="AH80" s="151">
        <v>2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5">
      <c r="A81" s="158"/>
      <c r="B81" s="159"/>
      <c r="C81" s="190" t="s">
        <v>233</v>
      </c>
      <c r="D81" s="184"/>
      <c r="E81" s="185">
        <v>27.202500000000001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163</v>
      </c>
      <c r="AH81" s="151">
        <v>2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5">
      <c r="A82" s="158"/>
      <c r="B82" s="159"/>
      <c r="C82" s="190" t="s">
        <v>234</v>
      </c>
      <c r="D82" s="184"/>
      <c r="E82" s="185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1"/>
      <c r="Z82" s="151"/>
      <c r="AA82" s="151"/>
      <c r="AB82" s="151"/>
      <c r="AC82" s="151"/>
      <c r="AD82" s="151"/>
      <c r="AE82" s="151"/>
      <c r="AF82" s="151"/>
      <c r="AG82" s="151" t="s">
        <v>163</v>
      </c>
      <c r="AH82" s="151">
        <v>2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5">
      <c r="A83" s="158"/>
      <c r="B83" s="159"/>
      <c r="C83" s="190" t="s">
        <v>235</v>
      </c>
      <c r="D83" s="184"/>
      <c r="E83" s="185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163</v>
      </c>
      <c r="AH83" s="151">
        <v>2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5">
      <c r="A84" s="158"/>
      <c r="B84" s="159"/>
      <c r="C84" s="190" t="s">
        <v>236</v>
      </c>
      <c r="D84" s="184"/>
      <c r="E84" s="185">
        <v>-158.1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163</v>
      </c>
      <c r="AH84" s="151">
        <v>2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5">
      <c r="A85" s="158"/>
      <c r="B85" s="159"/>
      <c r="C85" s="190" t="s">
        <v>237</v>
      </c>
      <c r="D85" s="184"/>
      <c r="E85" s="185">
        <v>-16.25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163</v>
      </c>
      <c r="AH85" s="151">
        <v>2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5">
      <c r="A86" s="158"/>
      <c r="B86" s="159"/>
      <c r="C86" s="190" t="s">
        <v>238</v>
      </c>
      <c r="D86" s="184"/>
      <c r="E86" s="185">
        <v>-1.2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163</v>
      </c>
      <c r="AH86" s="151">
        <v>2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5">
      <c r="A87" s="158"/>
      <c r="B87" s="159"/>
      <c r="C87" s="190" t="s">
        <v>239</v>
      </c>
      <c r="D87" s="184"/>
      <c r="E87" s="185">
        <v>-60.638399999999997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163</v>
      </c>
      <c r="AH87" s="151">
        <v>2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5">
      <c r="A88" s="158"/>
      <c r="B88" s="159"/>
      <c r="C88" s="190" t="s">
        <v>240</v>
      </c>
      <c r="D88" s="184"/>
      <c r="E88" s="185">
        <v>-4.875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163</v>
      </c>
      <c r="AH88" s="151">
        <v>2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5">
      <c r="A89" s="158"/>
      <c r="B89" s="159"/>
      <c r="C89" s="190" t="s">
        <v>241</v>
      </c>
      <c r="D89" s="184"/>
      <c r="E89" s="185">
        <v>-22.02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163</v>
      </c>
      <c r="AH89" s="151">
        <v>2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5">
      <c r="A90" s="158"/>
      <c r="B90" s="159"/>
      <c r="C90" s="190" t="s">
        <v>242</v>
      </c>
      <c r="D90" s="184"/>
      <c r="E90" s="185">
        <v>-1.3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163</v>
      </c>
      <c r="AH90" s="151">
        <v>2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5">
      <c r="A91" s="158"/>
      <c r="B91" s="159"/>
      <c r="C91" s="190" t="s">
        <v>243</v>
      </c>
      <c r="D91" s="184"/>
      <c r="E91" s="185">
        <v>-0.24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163</v>
      </c>
      <c r="AH91" s="151">
        <v>2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5">
      <c r="A92" s="158"/>
      <c r="B92" s="159"/>
      <c r="C92" s="190" t="s">
        <v>244</v>
      </c>
      <c r="D92" s="184"/>
      <c r="E92" s="185">
        <v>-0.52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163</v>
      </c>
      <c r="AH92" s="151">
        <v>2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5">
      <c r="A93" s="158"/>
      <c r="B93" s="159"/>
      <c r="C93" s="191" t="s">
        <v>196</v>
      </c>
      <c r="D93" s="186"/>
      <c r="E93" s="187">
        <v>2073.12131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163</v>
      </c>
      <c r="AH93" s="151">
        <v>3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5">
      <c r="A94" s="158"/>
      <c r="B94" s="159"/>
      <c r="C94" s="189" t="s">
        <v>166</v>
      </c>
      <c r="D94" s="184"/>
      <c r="E94" s="185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163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5">
      <c r="A95" s="158"/>
      <c r="B95" s="159"/>
      <c r="C95" s="188" t="s">
        <v>245</v>
      </c>
      <c r="D95" s="182"/>
      <c r="E95" s="183">
        <v>1554.8409799999999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163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5">
      <c r="A96" s="168">
        <v>10</v>
      </c>
      <c r="B96" s="169" t="s">
        <v>246</v>
      </c>
      <c r="C96" s="178" t="s">
        <v>247</v>
      </c>
      <c r="D96" s="170" t="s">
        <v>188</v>
      </c>
      <c r="E96" s="171">
        <v>777.42048999999997</v>
      </c>
      <c r="F96" s="172"/>
      <c r="G96" s="173">
        <f>ROUND(E96*F96,2)</f>
        <v>0</v>
      </c>
      <c r="H96" s="172"/>
      <c r="I96" s="173">
        <f>ROUND(E96*H96,2)</f>
        <v>0</v>
      </c>
      <c r="J96" s="172"/>
      <c r="K96" s="173">
        <f>ROUND(E96*J96,2)</f>
        <v>0</v>
      </c>
      <c r="L96" s="173">
        <v>21</v>
      </c>
      <c r="M96" s="173">
        <f>G96*(1+L96/100)</f>
        <v>0</v>
      </c>
      <c r="N96" s="173">
        <v>0</v>
      </c>
      <c r="O96" s="173">
        <f>ROUND(E96*N96,2)</f>
        <v>0</v>
      </c>
      <c r="P96" s="173">
        <v>0</v>
      </c>
      <c r="Q96" s="173">
        <f>ROUND(E96*P96,2)</f>
        <v>0</v>
      </c>
      <c r="R96" s="173" t="s">
        <v>155</v>
      </c>
      <c r="S96" s="173" t="s">
        <v>156</v>
      </c>
      <c r="T96" s="174" t="s">
        <v>156</v>
      </c>
      <c r="U96" s="160">
        <v>0.08</v>
      </c>
      <c r="V96" s="160">
        <f>ROUND(E96*U96,2)</f>
        <v>62.19</v>
      </c>
      <c r="W96" s="160"/>
      <c r="X96" s="160" t="s">
        <v>157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158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21" outlineLevel="1" x14ac:dyDescent="0.25">
      <c r="A97" s="158"/>
      <c r="B97" s="159"/>
      <c r="C97" s="258" t="s">
        <v>209</v>
      </c>
      <c r="D97" s="259"/>
      <c r="E97" s="259"/>
      <c r="F97" s="259"/>
      <c r="G97" s="259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160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75" t="str">
        <f>C97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97" s="151"/>
      <c r="BC97" s="151"/>
      <c r="BD97" s="151"/>
      <c r="BE97" s="151"/>
      <c r="BF97" s="151"/>
      <c r="BG97" s="151"/>
      <c r="BH97" s="151"/>
    </row>
    <row r="98" spans="1:60" outlineLevel="1" x14ac:dyDescent="0.25">
      <c r="A98" s="158"/>
      <c r="B98" s="159"/>
      <c r="C98" s="188" t="s">
        <v>210</v>
      </c>
      <c r="D98" s="182"/>
      <c r="E98" s="183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163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5">
      <c r="A99" s="158"/>
      <c r="B99" s="159"/>
      <c r="C99" s="188" t="s">
        <v>248</v>
      </c>
      <c r="D99" s="182"/>
      <c r="E99" s="183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163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5">
      <c r="A100" s="158"/>
      <c r="B100" s="159"/>
      <c r="C100" s="188" t="s">
        <v>249</v>
      </c>
      <c r="D100" s="182"/>
      <c r="E100" s="183">
        <v>777.42048999999997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163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5">
      <c r="A101" s="168">
        <v>11</v>
      </c>
      <c r="B101" s="169" t="s">
        <v>250</v>
      </c>
      <c r="C101" s="178" t="s">
        <v>251</v>
      </c>
      <c r="D101" s="170" t="s">
        <v>188</v>
      </c>
      <c r="E101" s="171">
        <v>435.35548</v>
      </c>
      <c r="F101" s="172"/>
      <c r="G101" s="173">
        <f>ROUND(E101*F101,2)</f>
        <v>0</v>
      </c>
      <c r="H101" s="172"/>
      <c r="I101" s="173">
        <f>ROUND(E101*H101,2)</f>
        <v>0</v>
      </c>
      <c r="J101" s="172"/>
      <c r="K101" s="173">
        <f>ROUND(E101*J101,2)</f>
        <v>0</v>
      </c>
      <c r="L101" s="173">
        <v>21</v>
      </c>
      <c r="M101" s="173">
        <f>G101*(1+L101/100)</f>
        <v>0</v>
      </c>
      <c r="N101" s="173">
        <v>0</v>
      </c>
      <c r="O101" s="173">
        <f>ROUND(E101*N101,2)</f>
        <v>0</v>
      </c>
      <c r="P101" s="173">
        <v>0</v>
      </c>
      <c r="Q101" s="173">
        <f>ROUND(E101*P101,2)</f>
        <v>0</v>
      </c>
      <c r="R101" s="173" t="s">
        <v>155</v>
      </c>
      <c r="S101" s="173" t="s">
        <v>156</v>
      </c>
      <c r="T101" s="174" t="s">
        <v>156</v>
      </c>
      <c r="U101" s="160">
        <v>0.25</v>
      </c>
      <c r="V101" s="160">
        <f>ROUND(E101*U101,2)</f>
        <v>108.84</v>
      </c>
      <c r="W101" s="160"/>
      <c r="X101" s="160" t="s">
        <v>157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158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1" outlineLevel="1" x14ac:dyDescent="0.25">
      <c r="A102" s="158"/>
      <c r="B102" s="159"/>
      <c r="C102" s="258" t="s">
        <v>209</v>
      </c>
      <c r="D102" s="259"/>
      <c r="E102" s="259"/>
      <c r="F102" s="259"/>
      <c r="G102" s="259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160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75" t="str">
        <f>C102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5">
      <c r="A103" s="158"/>
      <c r="B103" s="159"/>
      <c r="C103" s="188" t="s">
        <v>210</v>
      </c>
      <c r="D103" s="182"/>
      <c r="E103" s="183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163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5">
      <c r="A104" s="158"/>
      <c r="B104" s="159"/>
      <c r="C104" s="188" t="s">
        <v>252</v>
      </c>
      <c r="D104" s="182"/>
      <c r="E104" s="183">
        <v>435.35548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163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5">
      <c r="A105" s="168">
        <v>12</v>
      </c>
      <c r="B105" s="169" t="s">
        <v>253</v>
      </c>
      <c r="C105" s="178" t="s">
        <v>254</v>
      </c>
      <c r="D105" s="170" t="s">
        <v>188</v>
      </c>
      <c r="E105" s="171">
        <v>217.67774</v>
      </c>
      <c r="F105" s="172"/>
      <c r="G105" s="173">
        <f>ROUND(E105*F105,2)</f>
        <v>0</v>
      </c>
      <c r="H105" s="172"/>
      <c r="I105" s="173">
        <f>ROUND(E105*H105,2)</f>
        <v>0</v>
      </c>
      <c r="J105" s="172"/>
      <c r="K105" s="173">
        <f>ROUND(E105*J105,2)</f>
        <v>0</v>
      </c>
      <c r="L105" s="173">
        <v>21</v>
      </c>
      <c r="M105" s="173">
        <f>G105*(1+L105/100)</f>
        <v>0</v>
      </c>
      <c r="N105" s="173">
        <v>0</v>
      </c>
      <c r="O105" s="173">
        <f>ROUND(E105*N105,2)</f>
        <v>0</v>
      </c>
      <c r="P105" s="173">
        <v>0</v>
      </c>
      <c r="Q105" s="173">
        <f>ROUND(E105*P105,2)</f>
        <v>0</v>
      </c>
      <c r="R105" s="173" t="s">
        <v>155</v>
      </c>
      <c r="S105" s="173" t="s">
        <v>156</v>
      </c>
      <c r="T105" s="174" t="s">
        <v>156</v>
      </c>
      <c r="U105" s="160">
        <v>0.15</v>
      </c>
      <c r="V105" s="160">
        <f>ROUND(E105*U105,2)</f>
        <v>32.65</v>
      </c>
      <c r="W105" s="160"/>
      <c r="X105" s="160" t="s">
        <v>157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158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1" outlineLevel="1" x14ac:dyDescent="0.25">
      <c r="A106" s="158"/>
      <c r="B106" s="159"/>
      <c r="C106" s="258" t="s">
        <v>209</v>
      </c>
      <c r="D106" s="259"/>
      <c r="E106" s="259"/>
      <c r="F106" s="259"/>
      <c r="G106" s="259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160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75" t="str">
        <f>C106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5">
      <c r="A107" s="158"/>
      <c r="B107" s="159"/>
      <c r="C107" s="188" t="s">
        <v>210</v>
      </c>
      <c r="D107" s="182"/>
      <c r="E107" s="183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163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5">
      <c r="A108" s="158"/>
      <c r="B108" s="159"/>
      <c r="C108" s="188" t="s">
        <v>248</v>
      </c>
      <c r="D108" s="182"/>
      <c r="E108" s="183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163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5">
      <c r="A109" s="158"/>
      <c r="B109" s="159"/>
      <c r="C109" s="188" t="s">
        <v>255</v>
      </c>
      <c r="D109" s="182"/>
      <c r="E109" s="183">
        <v>217.67774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163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5">
      <c r="A110" s="168">
        <v>13</v>
      </c>
      <c r="B110" s="169" t="s">
        <v>256</v>
      </c>
      <c r="C110" s="178" t="s">
        <v>257</v>
      </c>
      <c r="D110" s="170" t="s">
        <v>258</v>
      </c>
      <c r="E110" s="171">
        <v>3690.79</v>
      </c>
      <c r="F110" s="172"/>
      <c r="G110" s="173">
        <f>ROUND(E110*F110,2)</f>
        <v>0</v>
      </c>
      <c r="H110" s="172"/>
      <c r="I110" s="173">
        <f>ROUND(E110*H110,2)</f>
        <v>0</v>
      </c>
      <c r="J110" s="172"/>
      <c r="K110" s="173">
        <f>ROUND(E110*J110,2)</f>
        <v>0</v>
      </c>
      <c r="L110" s="173">
        <v>21</v>
      </c>
      <c r="M110" s="173">
        <f>G110*(1+L110/100)</f>
        <v>0</v>
      </c>
      <c r="N110" s="173">
        <v>8.5999999999999998E-4</v>
      </c>
      <c r="O110" s="173">
        <f>ROUND(E110*N110,2)</f>
        <v>3.17</v>
      </c>
      <c r="P110" s="173">
        <v>0</v>
      </c>
      <c r="Q110" s="173">
        <f>ROUND(E110*P110,2)</f>
        <v>0</v>
      </c>
      <c r="R110" s="173" t="s">
        <v>155</v>
      </c>
      <c r="S110" s="173" t="s">
        <v>156</v>
      </c>
      <c r="T110" s="174" t="s">
        <v>156</v>
      </c>
      <c r="U110" s="160">
        <v>0.48</v>
      </c>
      <c r="V110" s="160">
        <f>ROUND(E110*U110,2)</f>
        <v>1771.58</v>
      </c>
      <c r="W110" s="160"/>
      <c r="X110" s="160" t="s">
        <v>157</v>
      </c>
      <c r="Y110" s="151"/>
      <c r="Z110" s="151"/>
      <c r="AA110" s="151"/>
      <c r="AB110" s="151"/>
      <c r="AC110" s="151"/>
      <c r="AD110" s="151"/>
      <c r="AE110" s="151"/>
      <c r="AF110" s="151"/>
      <c r="AG110" s="151" t="s">
        <v>158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5">
      <c r="A111" s="158"/>
      <c r="B111" s="159"/>
      <c r="C111" s="258" t="s">
        <v>259</v>
      </c>
      <c r="D111" s="259"/>
      <c r="E111" s="259"/>
      <c r="F111" s="259"/>
      <c r="G111" s="259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160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5">
      <c r="A112" s="158"/>
      <c r="B112" s="159"/>
      <c r="C112" s="188" t="s">
        <v>260</v>
      </c>
      <c r="D112" s="182"/>
      <c r="E112" s="183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163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5">
      <c r="A113" s="158"/>
      <c r="B113" s="159"/>
      <c r="C113" s="188" t="s">
        <v>261</v>
      </c>
      <c r="D113" s="182"/>
      <c r="E113" s="183">
        <v>38.584000000000003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163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5">
      <c r="A114" s="158"/>
      <c r="B114" s="159"/>
      <c r="C114" s="188" t="s">
        <v>262</v>
      </c>
      <c r="D114" s="182"/>
      <c r="E114" s="183">
        <v>695.79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163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5">
      <c r="A115" s="158"/>
      <c r="B115" s="159"/>
      <c r="C115" s="188" t="s">
        <v>263</v>
      </c>
      <c r="D115" s="182"/>
      <c r="E115" s="183">
        <v>194.4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163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5">
      <c r="A116" s="158"/>
      <c r="B116" s="159"/>
      <c r="C116" s="188" t="s">
        <v>264</v>
      </c>
      <c r="D116" s="182"/>
      <c r="E116" s="183">
        <v>678.52800000000002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163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5">
      <c r="A117" s="158"/>
      <c r="B117" s="159"/>
      <c r="C117" s="188" t="s">
        <v>265</v>
      </c>
      <c r="D117" s="182"/>
      <c r="E117" s="183">
        <v>184.316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163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5">
      <c r="A118" s="158"/>
      <c r="B118" s="159"/>
      <c r="C118" s="188" t="s">
        <v>266</v>
      </c>
      <c r="D118" s="182"/>
      <c r="E118" s="183">
        <v>483.35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163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5">
      <c r="A119" s="158"/>
      <c r="B119" s="159"/>
      <c r="C119" s="188" t="s">
        <v>267</v>
      </c>
      <c r="D119" s="182"/>
      <c r="E119" s="183">
        <v>666.00599999999997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163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5">
      <c r="A120" s="158"/>
      <c r="B120" s="159"/>
      <c r="C120" s="188" t="s">
        <v>268</v>
      </c>
      <c r="D120" s="182"/>
      <c r="E120" s="183">
        <v>847.5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163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5">
      <c r="A121" s="158"/>
      <c r="B121" s="159"/>
      <c r="C121" s="188" t="s">
        <v>269</v>
      </c>
      <c r="D121" s="182"/>
      <c r="E121" s="183">
        <v>-116.6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163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5">
      <c r="A122" s="158"/>
      <c r="B122" s="159"/>
      <c r="C122" s="188" t="s">
        <v>270</v>
      </c>
      <c r="D122" s="182"/>
      <c r="E122" s="183">
        <v>-205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163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ht="20.399999999999999" outlineLevel="1" x14ac:dyDescent="0.25">
      <c r="A123" s="158"/>
      <c r="B123" s="159"/>
      <c r="C123" s="188" t="s">
        <v>271</v>
      </c>
      <c r="D123" s="182"/>
      <c r="E123" s="183">
        <v>73.605999999999995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163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5">
      <c r="A124" s="158"/>
      <c r="B124" s="159"/>
      <c r="C124" s="188" t="s">
        <v>272</v>
      </c>
      <c r="D124" s="182"/>
      <c r="E124" s="183">
        <v>37.881999999999998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163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5">
      <c r="A125" s="158"/>
      <c r="B125" s="159"/>
      <c r="C125" s="188" t="s">
        <v>273</v>
      </c>
      <c r="D125" s="182"/>
      <c r="E125" s="183">
        <v>40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163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5">
      <c r="A126" s="158"/>
      <c r="B126" s="159"/>
      <c r="C126" s="188" t="s">
        <v>274</v>
      </c>
      <c r="D126" s="182"/>
      <c r="E126" s="183">
        <v>21.658000000000001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163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5">
      <c r="A127" s="158"/>
      <c r="B127" s="159"/>
      <c r="C127" s="188" t="s">
        <v>275</v>
      </c>
      <c r="D127" s="182"/>
      <c r="E127" s="183">
        <v>29.007999999999999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163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5">
      <c r="A128" s="158"/>
      <c r="B128" s="159"/>
      <c r="C128" s="188" t="s">
        <v>276</v>
      </c>
      <c r="D128" s="182"/>
      <c r="E128" s="183">
        <v>21.762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163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5">
      <c r="A129" s="168">
        <v>14</v>
      </c>
      <c r="B129" s="169" t="s">
        <v>277</v>
      </c>
      <c r="C129" s="178" t="s">
        <v>278</v>
      </c>
      <c r="D129" s="170" t="s">
        <v>258</v>
      </c>
      <c r="E129" s="171">
        <v>3690.79</v>
      </c>
      <c r="F129" s="172"/>
      <c r="G129" s="173">
        <f>ROUND(E129*F129,2)</f>
        <v>0</v>
      </c>
      <c r="H129" s="172"/>
      <c r="I129" s="173">
        <f>ROUND(E129*H129,2)</f>
        <v>0</v>
      </c>
      <c r="J129" s="172"/>
      <c r="K129" s="173">
        <f>ROUND(E129*J129,2)</f>
        <v>0</v>
      </c>
      <c r="L129" s="173">
        <v>21</v>
      </c>
      <c r="M129" s="173">
        <f>G129*(1+L129/100)</f>
        <v>0</v>
      </c>
      <c r="N129" s="173">
        <v>0</v>
      </c>
      <c r="O129" s="173">
        <f>ROUND(E129*N129,2)</f>
        <v>0</v>
      </c>
      <c r="P129" s="173">
        <v>0</v>
      </c>
      <c r="Q129" s="173">
        <f>ROUND(E129*P129,2)</f>
        <v>0</v>
      </c>
      <c r="R129" s="173" t="s">
        <v>155</v>
      </c>
      <c r="S129" s="173" t="s">
        <v>156</v>
      </c>
      <c r="T129" s="174" t="s">
        <v>156</v>
      </c>
      <c r="U129" s="160">
        <v>0.32700000000000001</v>
      </c>
      <c r="V129" s="160">
        <f>ROUND(E129*U129,2)</f>
        <v>1206.8900000000001</v>
      </c>
      <c r="W129" s="160"/>
      <c r="X129" s="160" t="s">
        <v>157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158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5">
      <c r="A130" s="158"/>
      <c r="B130" s="159"/>
      <c r="C130" s="258" t="s">
        <v>279</v>
      </c>
      <c r="D130" s="259"/>
      <c r="E130" s="259"/>
      <c r="F130" s="259"/>
      <c r="G130" s="259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160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5">
      <c r="A131" s="158"/>
      <c r="B131" s="159"/>
      <c r="C131" s="188" t="s">
        <v>280</v>
      </c>
      <c r="D131" s="182"/>
      <c r="E131" s="183">
        <v>3690.79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163</v>
      </c>
      <c r="AH131" s="151">
        <v>5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5">
      <c r="A132" s="168">
        <v>15</v>
      </c>
      <c r="B132" s="169" t="s">
        <v>281</v>
      </c>
      <c r="C132" s="178" t="s">
        <v>282</v>
      </c>
      <c r="D132" s="170" t="s">
        <v>188</v>
      </c>
      <c r="E132" s="171">
        <v>241.64490000000001</v>
      </c>
      <c r="F132" s="172"/>
      <c r="G132" s="173">
        <f>ROUND(E132*F132,2)</f>
        <v>0</v>
      </c>
      <c r="H132" s="172"/>
      <c r="I132" s="173">
        <f>ROUND(E132*H132,2)</f>
        <v>0</v>
      </c>
      <c r="J132" s="172"/>
      <c r="K132" s="173">
        <f>ROUND(E132*J132,2)</f>
        <v>0</v>
      </c>
      <c r="L132" s="173">
        <v>21</v>
      </c>
      <c r="M132" s="173">
        <f>G132*(1+L132/100)</f>
        <v>0</v>
      </c>
      <c r="N132" s="173">
        <v>0</v>
      </c>
      <c r="O132" s="173">
        <f>ROUND(E132*N132,2)</f>
        <v>0</v>
      </c>
      <c r="P132" s="173">
        <v>0</v>
      </c>
      <c r="Q132" s="173">
        <f>ROUND(E132*P132,2)</f>
        <v>0</v>
      </c>
      <c r="R132" s="173" t="s">
        <v>155</v>
      </c>
      <c r="S132" s="173" t="s">
        <v>156</v>
      </c>
      <c r="T132" s="174" t="s">
        <v>156</v>
      </c>
      <c r="U132" s="160">
        <v>0.35</v>
      </c>
      <c r="V132" s="160">
        <f>ROUND(E132*U132,2)</f>
        <v>84.58</v>
      </c>
      <c r="W132" s="160"/>
      <c r="X132" s="160" t="s">
        <v>157</v>
      </c>
      <c r="Y132" s="151"/>
      <c r="Z132" s="151"/>
      <c r="AA132" s="151"/>
      <c r="AB132" s="151"/>
      <c r="AC132" s="151"/>
      <c r="AD132" s="151"/>
      <c r="AE132" s="151"/>
      <c r="AF132" s="151"/>
      <c r="AG132" s="151" t="s">
        <v>158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5">
      <c r="A133" s="158"/>
      <c r="B133" s="159"/>
      <c r="C133" s="258" t="s">
        <v>283</v>
      </c>
      <c r="D133" s="259"/>
      <c r="E133" s="259"/>
      <c r="F133" s="259"/>
      <c r="G133" s="259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160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75" t="str">
        <f>C133</f>
        <v>bez naložení do dopravní nádoby, ale s vyprázdněním dopravní nádoby na hromadu nebo na dopravní prostředek,</v>
      </c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5">
      <c r="A134" s="158"/>
      <c r="B134" s="159"/>
      <c r="C134" s="189" t="s">
        <v>164</v>
      </c>
      <c r="D134" s="184"/>
      <c r="E134" s="185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163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5">
      <c r="A135" s="158"/>
      <c r="B135" s="159"/>
      <c r="C135" s="190" t="s">
        <v>214</v>
      </c>
      <c r="D135" s="184"/>
      <c r="E135" s="185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163</v>
      </c>
      <c r="AH135" s="151">
        <v>2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5">
      <c r="A136" s="158"/>
      <c r="B136" s="159"/>
      <c r="C136" s="190" t="s">
        <v>216</v>
      </c>
      <c r="D136" s="184"/>
      <c r="E136" s="185">
        <v>417.47399999999999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163</v>
      </c>
      <c r="AH136" s="151">
        <v>2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5">
      <c r="A137" s="158"/>
      <c r="B137" s="159"/>
      <c r="C137" s="190" t="s">
        <v>219</v>
      </c>
      <c r="D137" s="184"/>
      <c r="E137" s="185">
        <v>110.5896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163</v>
      </c>
      <c r="AH137" s="151">
        <v>2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ht="20.399999999999999" outlineLevel="1" x14ac:dyDescent="0.25">
      <c r="A138" s="158"/>
      <c r="B138" s="159"/>
      <c r="C138" s="190" t="s">
        <v>284</v>
      </c>
      <c r="D138" s="184"/>
      <c r="E138" s="185">
        <v>53.787500000000001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163</v>
      </c>
      <c r="AH138" s="151">
        <v>2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5">
      <c r="A139" s="158"/>
      <c r="B139" s="159"/>
      <c r="C139" s="190" t="s">
        <v>285</v>
      </c>
      <c r="D139" s="184"/>
      <c r="E139" s="185">
        <v>10.9375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163</v>
      </c>
      <c r="AH139" s="151">
        <v>2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5">
      <c r="A140" s="158"/>
      <c r="B140" s="159"/>
      <c r="C140" s="190" t="s">
        <v>234</v>
      </c>
      <c r="D140" s="184"/>
      <c r="E140" s="185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51"/>
      <c r="Z140" s="151"/>
      <c r="AA140" s="151"/>
      <c r="AB140" s="151"/>
      <c r="AC140" s="151"/>
      <c r="AD140" s="151"/>
      <c r="AE140" s="151"/>
      <c r="AF140" s="151"/>
      <c r="AG140" s="151" t="s">
        <v>163</v>
      </c>
      <c r="AH140" s="151">
        <v>2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5">
      <c r="A141" s="158"/>
      <c r="B141" s="159"/>
      <c r="C141" s="190" t="s">
        <v>235</v>
      </c>
      <c r="D141" s="184"/>
      <c r="E141" s="185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163</v>
      </c>
      <c r="AH141" s="151">
        <v>2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5">
      <c r="A142" s="158"/>
      <c r="B142" s="159"/>
      <c r="C142" s="190" t="s">
        <v>286</v>
      </c>
      <c r="D142" s="184"/>
      <c r="E142" s="185">
        <v>-92.772000000000006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163</v>
      </c>
      <c r="AH142" s="151">
        <v>2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5">
      <c r="A143" s="158"/>
      <c r="B143" s="159"/>
      <c r="C143" s="190" t="s">
        <v>287</v>
      </c>
      <c r="D143" s="184"/>
      <c r="E143" s="185">
        <v>-11.375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163</v>
      </c>
      <c r="AH143" s="151">
        <v>2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5">
      <c r="A144" s="158"/>
      <c r="B144" s="159"/>
      <c r="C144" s="190" t="s">
        <v>288</v>
      </c>
      <c r="D144" s="184"/>
      <c r="E144" s="185">
        <v>-5.0267999999999997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51"/>
      <c r="Z144" s="151"/>
      <c r="AA144" s="151"/>
      <c r="AB144" s="151"/>
      <c r="AC144" s="151"/>
      <c r="AD144" s="151"/>
      <c r="AE144" s="151"/>
      <c r="AF144" s="151"/>
      <c r="AG144" s="151" t="s">
        <v>163</v>
      </c>
      <c r="AH144" s="151">
        <v>2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5">
      <c r="A145" s="158"/>
      <c r="B145" s="159"/>
      <c r="C145" s="190" t="s">
        <v>289</v>
      </c>
      <c r="D145" s="184"/>
      <c r="E145" s="185">
        <v>-0.32500000000000001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163</v>
      </c>
      <c r="AH145" s="151">
        <v>2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5">
      <c r="A146" s="158"/>
      <c r="B146" s="159"/>
      <c r="C146" s="191" t="s">
        <v>196</v>
      </c>
      <c r="D146" s="186"/>
      <c r="E146" s="187">
        <v>483.28980000000001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163</v>
      </c>
      <c r="AH146" s="151">
        <v>3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5">
      <c r="A147" s="158"/>
      <c r="B147" s="159"/>
      <c r="C147" s="189" t="s">
        <v>166</v>
      </c>
      <c r="D147" s="184"/>
      <c r="E147" s="185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163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5">
      <c r="A148" s="158"/>
      <c r="B148" s="159"/>
      <c r="C148" s="188" t="s">
        <v>290</v>
      </c>
      <c r="D148" s="182"/>
      <c r="E148" s="183">
        <v>241.64490000000001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163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5">
      <c r="A149" s="168">
        <v>16</v>
      </c>
      <c r="B149" s="169" t="s">
        <v>291</v>
      </c>
      <c r="C149" s="178" t="s">
        <v>292</v>
      </c>
      <c r="D149" s="170" t="s">
        <v>188</v>
      </c>
      <c r="E149" s="171">
        <v>874.40733</v>
      </c>
      <c r="F149" s="172"/>
      <c r="G149" s="173">
        <f>ROUND(E149*F149,2)</f>
        <v>0</v>
      </c>
      <c r="H149" s="172"/>
      <c r="I149" s="173">
        <f>ROUND(E149*H149,2)</f>
        <v>0</v>
      </c>
      <c r="J149" s="172"/>
      <c r="K149" s="173">
        <f>ROUND(E149*J149,2)</f>
        <v>0</v>
      </c>
      <c r="L149" s="173">
        <v>21</v>
      </c>
      <c r="M149" s="173">
        <f>G149*(1+L149/100)</f>
        <v>0</v>
      </c>
      <c r="N149" s="173">
        <v>0</v>
      </c>
      <c r="O149" s="173">
        <f>ROUND(E149*N149,2)</f>
        <v>0</v>
      </c>
      <c r="P149" s="173">
        <v>0</v>
      </c>
      <c r="Q149" s="173">
        <f>ROUND(E149*P149,2)</f>
        <v>0</v>
      </c>
      <c r="R149" s="173" t="s">
        <v>155</v>
      </c>
      <c r="S149" s="173" t="s">
        <v>156</v>
      </c>
      <c r="T149" s="174" t="s">
        <v>156</v>
      </c>
      <c r="U149" s="160">
        <v>0.52</v>
      </c>
      <c r="V149" s="160">
        <f>ROUND(E149*U149,2)</f>
        <v>454.69</v>
      </c>
      <c r="W149" s="160"/>
      <c r="X149" s="160" t="s">
        <v>157</v>
      </c>
      <c r="Y149" s="151"/>
      <c r="Z149" s="151"/>
      <c r="AA149" s="151"/>
      <c r="AB149" s="151"/>
      <c r="AC149" s="151"/>
      <c r="AD149" s="151"/>
      <c r="AE149" s="151"/>
      <c r="AF149" s="151"/>
      <c r="AG149" s="151" t="s">
        <v>158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5">
      <c r="A150" s="158"/>
      <c r="B150" s="159"/>
      <c r="C150" s="258" t="s">
        <v>283</v>
      </c>
      <c r="D150" s="259"/>
      <c r="E150" s="259"/>
      <c r="F150" s="259"/>
      <c r="G150" s="259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160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75" t="str">
        <f>C150</f>
        <v>bez naložení do dopravní nádoby, ale s vyprázdněním dopravní nádoby na hromadu nebo na dopravní prostředek,</v>
      </c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5">
      <c r="A151" s="158"/>
      <c r="B151" s="159"/>
      <c r="C151" s="189" t="s">
        <v>164</v>
      </c>
      <c r="D151" s="184"/>
      <c r="E151" s="185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163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5">
      <c r="A152" s="158"/>
      <c r="B152" s="159"/>
      <c r="C152" s="190" t="s">
        <v>293</v>
      </c>
      <c r="D152" s="184"/>
      <c r="E152" s="185">
        <v>2073.12131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163</v>
      </c>
      <c r="AH152" s="151">
        <v>2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5">
      <c r="A153" s="158"/>
      <c r="B153" s="159"/>
      <c r="C153" s="190" t="s">
        <v>294</v>
      </c>
      <c r="D153" s="184"/>
      <c r="E153" s="185">
        <v>-483.28980000000001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163</v>
      </c>
      <c r="AH153" s="151">
        <v>2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5">
      <c r="A154" s="158"/>
      <c r="B154" s="159"/>
      <c r="C154" s="191" t="s">
        <v>196</v>
      </c>
      <c r="D154" s="186"/>
      <c r="E154" s="187">
        <v>1589.83151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51"/>
      <c r="Z154" s="151"/>
      <c r="AA154" s="151"/>
      <c r="AB154" s="151"/>
      <c r="AC154" s="151"/>
      <c r="AD154" s="151"/>
      <c r="AE154" s="151"/>
      <c r="AF154" s="151"/>
      <c r="AG154" s="151" t="s">
        <v>163</v>
      </c>
      <c r="AH154" s="151">
        <v>3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5">
      <c r="A155" s="158"/>
      <c r="B155" s="159"/>
      <c r="C155" s="189" t="s">
        <v>166</v>
      </c>
      <c r="D155" s="184"/>
      <c r="E155" s="185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163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5">
      <c r="A156" s="158"/>
      <c r="B156" s="159"/>
      <c r="C156" s="188" t="s">
        <v>295</v>
      </c>
      <c r="D156" s="182"/>
      <c r="E156" s="183">
        <v>874.40733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163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5">
      <c r="A157" s="168">
        <v>17</v>
      </c>
      <c r="B157" s="169" t="s">
        <v>296</v>
      </c>
      <c r="C157" s="178" t="s">
        <v>297</v>
      </c>
      <c r="D157" s="170" t="s">
        <v>188</v>
      </c>
      <c r="E157" s="171">
        <v>868.98</v>
      </c>
      <c r="F157" s="172"/>
      <c r="G157" s="173">
        <f>ROUND(E157*F157,2)</f>
        <v>0</v>
      </c>
      <c r="H157" s="172"/>
      <c r="I157" s="173">
        <f>ROUND(E157*H157,2)</f>
        <v>0</v>
      </c>
      <c r="J157" s="172"/>
      <c r="K157" s="173">
        <f>ROUND(E157*J157,2)</f>
        <v>0</v>
      </c>
      <c r="L157" s="173">
        <v>21</v>
      </c>
      <c r="M157" s="173">
        <f>G157*(1+L157/100)</f>
        <v>0</v>
      </c>
      <c r="N157" s="173">
        <v>0</v>
      </c>
      <c r="O157" s="173">
        <f>ROUND(E157*N157,2)</f>
        <v>0</v>
      </c>
      <c r="P157" s="173">
        <v>0</v>
      </c>
      <c r="Q157" s="173">
        <f>ROUND(E157*P157,2)</f>
        <v>0</v>
      </c>
      <c r="R157" s="173" t="s">
        <v>155</v>
      </c>
      <c r="S157" s="173" t="s">
        <v>156</v>
      </c>
      <c r="T157" s="174" t="s">
        <v>156</v>
      </c>
      <c r="U157" s="160">
        <v>7.3999999999999996E-2</v>
      </c>
      <c r="V157" s="160">
        <f>ROUND(E157*U157,2)</f>
        <v>64.3</v>
      </c>
      <c r="W157" s="160"/>
      <c r="X157" s="160" t="s">
        <v>157</v>
      </c>
      <c r="Y157" s="151"/>
      <c r="Z157" s="151"/>
      <c r="AA157" s="151"/>
      <c r="AB157" s="151"/>
      <c r="AC157" s="151"/>
      <c r="AD157" s="151"/>
      <c r="AE157" s="151"/>
      <c r="AF157" s="151"/>
      <c r="AG157" s="151" t="s">
        <v>158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5">
      <c r="A158" s="158"/>
      <c r="B158" s="159"/>
      <c r="C158" s="258" t="s">
        <v>298</v>
      </c>
      <c r="D158" s="259"/>
      <c r="E158" s="259"/>
      <c r="F158" s="259"/>
      <c r="G158" s="259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160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5">
      <c r="A159" s="158"/>
      <c r="B159" s="159"/>
      <c r="C159" s="188" t="s">
        <v>299</v>
      </c>
      <c r="D159" s="182"/>
      <c r="E159" s="183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163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5">
      <c r="A160" s="158"/>
      <c r="B160" s="159"/>
      <c r="C160" s="188" t="s">
        <v>300</v>
      </c>
      <c r="D160" s="182"/>
      <c r="E160" s="183">
        <v>868.98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51"/>
      <c r="Z160" s="151"/>
      <c r="AA160" s="151"/>
      <c r="AB160" s="151"/>
      <c r="AC160" s="151"/>
      <c r="AD160" s="151"/>
      <c r="AE160" s="151"/>
      <c r="AF160" s="151"/>
      <c r="AG160" s="151" t="s">
        <v>163</v>
      </c>
      <c r="AH160" s="151">
        <v>5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5">
      <c r="A161" s="168">
        <v>18</v>
      </c>
      <c r="B161" s="169" t="s">
        <v>301</v>
      </c>
      <c r="C161" s="178" t="s">
        <v>302</v>
      </c>
      <c r="D161" s="170" t="s">
        <v>188</v>
      </c>
      <c r="E161" s="171">
        <v>1907.33098</v>
      </c>
      <c r="F161" s="172"/>
      <c r="G161" s="173">
        <f>ROUND(E161*F161,2)</f>
        <v>0</v>
      </c>
      <c r="H161" s="172"/>
      <c r="I161" s="173">
        <f>ROUND(E161*H161,2)</f>
        <v>0</v>
      </c>
      <c r="J161" s="172"/>
      <c r="K161" s="173">
        <f>ROUND(E161*J161,2)</f>
        <v>0</v>
      </c>
      <c r="L161" s="173">
        <v>21</v>
      </c>
      <c r="M161" s="173">
        <f>G161*(1+L161/100)</f>
        <v>0</v>
      </c>
      <c r="N161" s="173">
        <v>0</v>
      </c>
      <c r="O161" s="173">
        <f>ROUND(E161*N161,2)</f>
        <v>0</v>
      </c>
      <c r="P161" s="173">
        <v>0</v>
      </c>
      <c r="Q161" s="173">
        <f>ROUND(E161*P161,2)</f>
        <v>0</v>
      </c>
      <c r="R161" s="173" t="s">
        <v>155</v>
      </c>
      <c r="S161" s="173" t="s">
        <v>156</v>
      </c>
      <c r="T161" s="174" t="s">
        <v>156</v>
      </c>
      <c r="U161" s="160">
        <v>0.01</v>
      </c>
      <c r="V161" s="160">
        <f>ROUND(E161*U161,2)</f>
        <v>19.07</v>
      </c>
      <c r="W161" s="160"/>
      <c r="X161" s="160" t="s">
        <v>157</v>
      </c>
      <c r="Y161" s="151"/>
      <c r="Z161" s="151"/>
      <c r="AA161" s="151"/>
      <c r="AB161" s="151"/>
      <c r="AC161" s="151"/>
      <c r="AD161" s="151"/>
      <c r="AE161" s="151"/>
      <c r="AF161" s="151"/>
      <c r="AG161" s="151" t="s">
        <v>158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5">
      <c r="A162" s="158"/>
      <c r="B162" s="159"/>
      <c r="C162" s="258" t="s">
        <v>298</v>
      </c>
      <c r="D162" s="259"/>
      <c r="E162" s="259"/>
      <c r="F162" s="259"/>
      <c r="G162" s="259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51"/>
      <c r="Z162" s="151"/>
      <c r="AA162" s="151"/>
      <c r="AB162" s="151"/>
      <c r="AC162" s="151"/>
      <c r="AD162" s="151"/>
      <c r="AE162" s="151"/>
      <c r="AF162" s="151"/>
      <c r="AG162" s="151" t="s">
        <v>160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5">
      <c r="A163" s="158"/>
      <c r="B163" s="159"/>
      <c r="C163" s="189" t="s">
        <v>164</v>
      </c>
      <c r="D163" s="184"/>
      <c r="E163" s="185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51"/>
      <c r="Z163" s="151"/>
      <c r="AA163" s="151"/>
      <c r="AB163" s="151"/>
      <c r="AC163" s="151"/>
      <c r="AD163" s="151"/>
      <c r="AE163" s="151"/>
      <c r="AF163" s="151"/>
      <c r="AG163" s="151" t="s">
        <v>163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5">
      <c r="A164" s="158"/>
      <c r="B164" s="159"/>
      <c r="C164" s="190" t="s">
        <v>303</v>
      </c>
      <c r="D164" s="184"/>
      <c r="E164" s="185">
        <v>953.66548999999998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163</v>
      </c>
      <c r="AH164" s="151">
        <v>2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5">
      <c r="A165" s="158"/>
      <c r="B165" s="159"/>
      <c r="C165" s="190" t="s">
        <v>304</v>
      </c>
      <c r="D165" s="184"/>
      <c r="E165" s="185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51"/>
      <c r="Z165" s="151"/>
      <c r="AA165" s="151"/>
      <c r="AB165" s="151"/>
      <c r="AC165" s="151"/>
      <c r="AD165" s="151"/>
      <c r="AE165" s="151"/>
      <c r="AF165" s="151"/>
      <c r="AG165" s="151" t="s">
        <v>163</v>
      </c>
      <c r="AH165" s="151">
        <v>2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5">
      <c r="A166" s="158"/>
      <c r="B166" s="159"/>
      <c r="C166" s="191" t="s">
        <v>196</v>
      </c>
      <c r="D166" s="186"/>
      <c r="E166" s="187">
        <v>953.66548999999998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51"/>
      <c r="Z166" s="151"/>
      <c r="AA166" s="151"/>
      <c r="AB166" s="151"/>
      <c r="AC166" s="151"/>
      <c r="AD166" s="151"/>
      <c r="AE166" s="151"/>
      <c r="AF166" s="151"/>
      <c r="AG166" s="151" t="s">
        <v>163</v>
      </c>
      <c r="AH166" s="151">
        <v>3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5">
      <c r="A167" s="158"/>
      <c r="B167" s="159"/>
      <c r="C167" s="189" t="s">
        <v>166</v>
      </c>
      <c r="D167" s="184"/>
      <c r="E167" s="185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51"/>
      <c r="Z167" s="151"/>
      <c r="AA167" s="151"/>
      <c r="AB167" s="151"/>
      <c r="AC167" s="151"/>
      <c r="AD167" s="151"/>
      <c r="AE167" s="151"/>
      <c r="AF167" s="151"/>
      <c r="AG167" s="151" t="s">
        <v>163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5">
      <c r="A168" s="158"/>
      <c r="B168" s="159"/>
      <c r="C168" s="188" t="s">
        <v>305</v>
      </c>
      <c r="D168" s="182"/>
      <c r="E168" s="183">
        <v>1907.33098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51"/>
      <c r="Z168" s="151"/>
      <c r="AA168" s="151"/>
      <c r="AB168" s="151"/>
      <c r="AC168" s="151"/>
      <c r="AD168" s="151"/>
      <c r="AE168" s="151"/>
      <c r="AF168" s="151"/>
      <c r="AG168" s="151" t="s">
        <v>163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5">
      <c r="A169" s="168">
        <v>19</v>
      </c>
      <c r="B169" s="169" t="s">
        <v>306</v>
      </c>
      <c r="C169" s="178" t="s">
        <v>307</v>
      </c>
      <c r="D169" s="170" t="s">
        <v>188</v>
      </c>
      <c r="E169" s="171">
        <v>1119.4558199999999</v>
      </c>
      <c r="F169" s="172"/>
      <c r="G169" s="173">
        <f>ROUND(E169*F169,2)</f>
        <v>0</v>
      </c>
      <c r="H169" s="172"/>
      <c r="I169" s="173">
        <f>ROUND(E169*H169,2)</f>
        <v>0</v>
      </c>
      <c r="J169" s="172"/>
      <c r="K169" s="173">
        <f>ROUND(E169*J169,2)</f>
        <v>0</v>
      </c>
      <c r="L169" s="173">
        <v>21</v>
      </c>
      <c r="M169" s="173">
        <f>G169*(1+L169/100)</f>
        <v>0</v>
      </c>
      <c r="N169" s="173">
        <v>0</v>
      </c>
      <c r="O169" s="173">
        <f>ROUND(E169*N169,2)</f>
        <v>0</v>
      </c>
      <c r="P169" s="173">
        <v>0</v>
      </c>
      <c r="Q169" s="173">
        <f>ROUND(E169*P169,2)</f>
        <v>0</v>
      </c>
      <c r="R169" s="173" t="s">
        <v>155</v>
      </c>
      <c r="S169" s="173" t="s">
        <v>156</v>
      </c>
      <c r="T169" s="174" t="s">
        <v>156</v>
      </c>
      <c r="U169" s="160">
        <v>0.01</v>
      </c>
      <c r="V169" s="160">
        <f>ROUND(E169*U169,2)</f>
        <v>11.19</v>
      </c>
      <c r="W169" s="160"/>
      <c r="X169" s="160" t="s">
        <v>157</v>
      </c>
      <c r="Y169" s="151"/>
      <c r="Z169" s="151"/>
      <c r="AA169" s="151"/>
      <c r="AB169" s="151"/>
      <c r="AC169" s="151"/>
      <c r="AD169" s="151"/>
      <c r="AE169" s="151"/>
      <c r="AF169" s="151"/>
      <c r="AG169" s="151" t="s">
        <v>158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5">
      <c r="A170" s="158"/>
      <c r="B170" s="159"/>
      <c r="C170" s="258" t="s">
        <v>298</v>
      </c>
      <c r="D170" s="259"/>
      <c r="E170" s="259"/>
      <c r="F170" s="259"/>
      <c r="G170" s="259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51"/>
      <c r="Z170" s="151"/>
      <c r="AA170" s="151"/>
      <c r="AB170" s="151"/>
      <c r="AC170" s="151"/>
      <c r="AD170" s="151"/>
      <c r="AE170" s="151"/>
      <c r="AF170" s="151"/>
      <c r="AG170" s="151" t="s">
        <v>160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5">
      <c r="A171" s="158"/>
      <c r="B171" s="159"/>
      <c r="C171" s="188" t="s">
        <v>308</v>
      </c>
      <c r="D171" s="182"/>
      <c r="E171" s="183">
        <v>2073.12131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51"/>
      <c r="Z171" s="151"/>
      <c r="AA171" s="151"/>
      <c r="AB171" s="151"/>
      <c r="AC171" s="151"/>
      <c r="AD171" s="151"/>
      <c r="AE171" s="151"/>
      <c r="AF171" s="151"/>
      <c r="AG171" s="151" t="s">
        <v>163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5">
      <c r="A172" s="158"/>
      <c r="B172" s="159"/>
      <c r="C172" s="188" t="s">
        <v>309</v>
      </c>
      <c r="D172" s="182"/>
      <c r="E172" s="183">
        <v>-953.66548999999998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51"/>
      <c r="Z172" s="151"/>
      <c r="AA172" s="151"/>
      <c r="AB172" s="151"/>
      <c r="AC172" s="151"/>
      <c r="AD172" s="151"/>
      <c r="AE172" s="151"/>
      <c r="AF172" s="151"/>
      <c r="AG172" s="151" t="s">
        <v>163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ht="20.399999999999999" outlineLevel="1" x14ac:dyDescent="0.25">
      <c r="A173" s="168">
        <v>20</v>
      </c>
      <c r="B173" s="169" t="s">
        <v>310</v>
      </c>
      <c r="C173" s="178" t="s">
        <v>311</v>
      </c>
      <c r="D173" s="170" t="s">
        <v>188</v>
      </c>
      <c r="E173" s="171">
        <v>953.66548999999998</v>
      </c>
      <c r="F173" s="172"/>
      <c r="G173" s="173">
        <f>ROUND(E173*F173,2)</f>
        <v>0</v>
      </c>
      <c r="H173" s="172"/>
      <c r="I173" s="173">
        <f>ROUND(E173*H173,2)</f>
        <v>0</v>
      </c>
      <c r="J173" s="172"/>
      <c r="K173" s="173">
        <f>ROUND(E173*J173,2)</f>
        <v>0</v>
      </c>
      <c r="L173" s="173">
        <v>21</v>
      </c>
      <c r="M173" s="173">
        <f>G173*(1+L173/100)</f>
        <v>0</v>
      </c>
      <c r="N173" s="173">
        <v>0</v>
      </c>
      <c r="O173" s="173">
        <f>ROUND(E173*N173,2)</f>
        <v>0</v>
      </c>
      <c r="P173" s="173">
        <v>0</v>
      </c>
      <c r="Q173" s="173">
        <f>ROUND(E173*P173,2)</f>
        <v>0</v>
      </c>
      <c r="R173" s="173" t="s">
        <v>155</v>
      </c>
      <c r="S173" s="173" t="s">
        <v>156</v>
      </c>
      <c r="T173" s="174" t="s">
        <v>156</v>
      </c>
      <c r="U173" s="160">
        <v>0.05</v>
      </c>
      <c r="V173" s="160">
        <f>ROUND(E173*U173,2)</f>
        <v>47.68</v>
      </c>
      <c r="W173" s="160"/>
      <c r="X173" s="160" t="s">
        <v>157</v>
      </c>
      <c r="Y173" s="151"/>
      <c r="Z173" s="151"/>
      <c r="AA173" s="151"/>
      <c r="AB173" s="151"/>
      <c r="AC173" s="151"/>
      <c r="AD173" s="151"/>
      <c r="AE173" s="151"/>
      <c r="AF173" s="151"/>
      <c r="AG173" s="151" t="s">
        <v>312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5">
      <c r="A174" s="158"/>
      <c r="B174" s="159"/>
      <c r="C174" s="188" t="s">
        <v>313</v>
      </c>
      <c r="D174" s="182"/>
      <c r="E174" s="183">
        <v>953.66548999999998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163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ht="20.399999999999999" outlineLevel="1" x14ac:dyDescent="0.25">
      <c r="A175" s="168">
        <v>21</v>
      </c>
      <c r="B175" s="169" t="s">
        <v>314</v>
      </c>
      <c r="C175" s="178" t="s">
        <v>315</v>
      </c>
      <c r="D175" s="170" t="s">
        <v>188</v>
      </c>
      <c r="E175" s="171">
        <v>2073.12131</v>
      </c>
      <c r="F175" s="172"/>
      <c r="G175" s="173">
        <f>ROUND(E175*F175,2)</f>
        <v>0</v>
      </c>
      <c r="H175" s="172"/>
      <c r="I175" s="173">
        <f>ROUND(E175*H175,2)</f>
        <v>0</v>
      </c>
      <c r="J175" s="172"/>
      <c r="K175" s="173">
        <f>ROUND(E175*J175,2)</f>
        <v>0</v>
      </c>
      <c r="L175" s="173">
        <v>21</v>
      </c>
      <c r="M175" s="173">
        <f>G175*(1+L175/100)</f>
        <v>0</v>
      </c>
      <c r="N175" s="173">
        <v>0</v>
      </c>
      <c r="O175" s="173">
        <f>ROUND(E175*N175,2)</f>
        <v>0</v>
      </c>
      <c r="P175" s="173">
        <v>0</v>
      </c>
      <c r="Q175" s="173">
        <f>ROUND(E175*P175,2)</f>
        <v>0</v>
      </c>
      <c r="R175" s="173" t="s">
        <v>155</v>
      </c>
      <c r="S175" s="173" t="s">
        <v>156</v>
      </c>
      <c r="T175" s="174" t="s">
        <v>156</v>
      </c>
      <c r="U175" s="160">
        <v>0.01</v>
      </c>
      <c r="V175" s="160">
        <f>ROUND(E175*U175,2)</f>
        <v>20.73</v>
      </c>
      <c r="W175" s="160"/>
      <c r="X175" s="160" t="s">
        <v>157</v>
      </c>
      <c r="Y175" s="151"/>
      <c r="Z175" s="151"/>
      <c r="AA175" s="151"/>
      <c r="AB175" s="151"/>
      <c r="AC175" s="151"/>
      <c r="AD175" s="151"/>
      <c r="AE175" s="151"/>
      <c r="AF175" s="151"/>
      <c r="AG175" s="151" t="s">
        <v>158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5">
      <c r="A176" s="158"/>
      <c r="B176" s="159"/>
      <c r="C176" s="188" t="s">
        <v>316</v>
      </c>
      <c r="D176" s="182"/>
      <c r="E176" s="183">
        <v>1119.4558199999999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51"/>
      <c r="Z176" s="151"/>
      <c r="AA176" s="151"/>
      <c r="AB176" s="151"/>
      <c r="AC176" s="151"/>
      <c r="AD176" s="151"/>
      <c r="AE176" s="151"/>
      <c r="AF176" s="151"/>
      <c r="AG176" s="151" t="s">
        <v>163</v>
      </c>
      <c r="AH176" s="151">
        <v>5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5">
      <c r="A177" s="158"/>
      <c r="B177" s="159"/>
      <c r="C177" s="188" t="s">
        <v>317</v>
      </c>
      <c r="D177" s="182"/>
      <c r="E177" s="183">
        <v>953.66548999999998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51"/>
      <c r="Z177" s="151"/>
      <c r="AA177" s="151"/>
      <c r="AB177" s="151"/>
      <c r="AC177" s="151"/>
      <c r="AD177" s="151"/>
      <c r="AE177" s="151"/>
      <c r="AF177" s="151"/>
      <c r="AG177" s="151" t="s">
        <v>163</v>
      </c>
      <c r="AH177" s="151">
        <v>5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5">
      <c r="A178" s="168">
        <v>22</v>
      </c>
      <c r="B178" s="169" t="s">
        <v>318</v>
      </c>
      <c r="C178" s="178" t="s">
        <v>319</v>
      </c>
      <c r="D178" s="170" t="s">
        <v>188</v>
      </c>
      <c r="E178" s="171">
        <v>1341.22849</v>
      </c>
      <c r="F178" s="172"/>
      <c r="G178" s="173">
        <f>ROUND(E178*F178,2)</f>
        <v>0</v>
      </c>
      <c r="H178" s="172"/>
      <c r="I178" s="173">
        <f>ROUND(E178*H178,2)</f>
        <v>0</v>
      </c>
      <c r="J178" s="172"/>
      <c r="K178" s="173">
        <f>ROUND(E178*J178,2)</f>
        <v>0</v>
      </c>
      <c r="L178" s="173">
        <v>21</v>
      </c>
      <c r="M178" s="173">
        <f>G178*(1+L178/100)</f>
        <v>0</v>
      </c>
      <c r="N178" s="173">
        <v>0</v>
      </c>
      <c r="O178" s="173">
        <f>ROUND(E178*N178,2)</f>
        <v>0</v>
      </c>
      <c r="P178" s="173">
        <v>0</v>
      </c>
      <c r="Q178" s="173">
        <f>ROUND(E178*P178,2)</f>
        <v>0</v>
      </c>
      <c r="R178" s="173" t="s">
        <v>155</v>
      </c>
      <c r="S178" s="173" t="s">
        <v>156</v>
      </c>
      <c r="T178" s="174" t="s">
        <v>156</v>
      </c>
      <c r="U178" s="160">
        <v>0.2</v>
      </c>
      <c r="V178" s="160">
        <f>ROUND(E178*U178,2)</f>
        <v>268.25</v>
      </c>
      <c r="W178" s="160"/>
      <c r="X178" s="160" t="s">
        <v>157</v>
      </c>
      <c r="Y178" s="151"/>
      <c r="Z178" s="151"/>
      <c r="AA178" s="151"/>
      <c r="AB178" s="151"/>
      <c r="AC178" s="151"/>
      <c r="AD178" s="151"/>
      <c r="AE178" s="151"/>
      <c r="AF178" s="151"/>
      <c r="AG178" s="151" t="s">
        <v>158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5">
      <c r="A179" s="158"/>
      <c r="B179" s="159"/>
      <c r="C179" s="258" t="s">
        <v>320</v>
      </c>
      <c r="D179" s="259"/>
      <c r="E179" s="259"/>
      <c r="F179" s="259"/>
      <c r="G179" s="259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51"/>
      <c r="Z179" s="151"/>
      <c r="AA179" s="151"/>
      <c r="AB179" s="151"/>
      <c r="AC179" s="151"/>
      <c r="AD179" s="151"/>
      <c r="AE179" s="151"/>
      <c r="AF179" s="151"/>
      <c r="AG179" s="151" t="s">
        <v>160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5">
      <c r="A180" s="158"/>
      <c r="B180" s="159"/>
      <c r="C180" s="247" t="s">
        <v>321</v>
      </c>
      <c r="D180" s="248"/>
      <c r="E180" s="248"/>
      <c r="F180" s="248"/>
      <c r="G180" s="248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51"/>
      <c r="Z180" s="151"/>
      <c r="AA180" s="151"/>
      <c r="AB180" s="151"/>
      <c r="AC180" s="151"/>
      <c r="AD180" s="151"/>
      <c r="AE180" s="151"/>
      <c r="AF180" s="151"/>
      <c r="AG180" s="151" t="s">
        <v>134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5">
      <c r="A181" s="158"/>
      <c r="B181" s="159"/>
      <c r="C181" s="188" t="s">
        <v>308</v>
      </c>
      <c r="D181" s="182"/>
      <c r="E181" s="183">
        <v>2073.12131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51"/>
      <c r="Z181" s="151"/>
      <c r="AA181" s="151"/>
      <c r="AB181" s="151"/>
      <c r="AC181" s="151"/>
      <c r="AD181" s="151"/>
      <c r="AE181" s="151"/>
      <c r="AF181" s="151"/>
      <c r="AG181" s="151" t="s">
        <v>163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5">
      <c r="A182" s="158"/>
      <c r="B182" s="159"/>
      <c r="C182" s="188" t="s">
        <v>322</v>
      </c>
      <c r="D182" s="182"/>
      <c r="E182" s="183">
        <v>-216.71020999999999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51"/>
      <c r="Z182" s="151"/>
      <c r="AA182" s="151"/>
      <c r="AB182" s="151"/>
      <c r="AC182" s="151"/>
      <c r="AD182" s="151"/>
      <c r="AE182" s="151"/>
      <c r="AF182" s="151"/>
      <c r="AG182" s="151" t="s">
        <v>163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5">
      <c r="A183" s="158"/>
      <c r="B183" s="159"/>
      <c r="C183" s="188" t="s">
        <v>323</v>
      </c>
      <c r="D183" s="182"/>
      <c r="E183" s="183">
        <v>-34.17062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51"/>
      <c r="Z183" s="151"/>
      <c r="AA183" s="151"/>
      <c r="AB183" s="151"/>
      <c r="AC183" s="151"/>
      <c r="AD183" s="151"/>
      <c r="AE183" s="151"/>
      <c r="AF183" s="151"/>
      <c r="AG183" s="151" t="s">
        <v>163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5">
      <c r="A184" s="158"/>
      <c r="B184" s="159"/>
      <c r="C184" s="188" t="s">
        <v>324</v>
      </c>
      <c r="D184" s="182"/>
      <c r="E184" s="183">
        <v>-17.586220000000001</v>
      </c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51"/>
      <c r="Z184" s="151"/>
      <c r="AA184" s="151"/>
      <c r="AB184" s="151"/>
      <c r="AC184" s="151"/>
      <c r="AD184" s="151"/>
      <c r="AE184" s="151"/>
      <c r="AF184" s="151"/>
      <c r="AG184" s="151" t="s">
        <v>163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5">
      <c r="A185" s="158"/>
      <c r="B185" s="159"/>
      <c r="C185" s="188" t="s">
        <v>325</v>
      </c>
      <c r="D185" s="182"/>
      <c r="E185" s="183">
        <v>-4.0193599999999998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51"/>
      <c r="Z185" s="151"/>
      <c r="AA185" s="151"/>
      <c r="AB185" s="151"/>
      <c r="AC185" s="151"/>
      <c r="AD185" s="151"/>
      <c r="AE185" s="151"/>
      <c r="AF185" s="151"/>
      <c r="AG185" s="151" t="s">
        <v>163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5">
      <c r="A186" s="158"/>
      <c r="B186" s="159"/>
      <c r="C186" s="188" t="s">
        <v>326</v>
      </c>
      <c r="D186" s="182"/>
      <c r="E186" s="183">
        <v>-6.7954999999999997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51"/>
      <c r="Z186" s="151"/>
      <c r="AA186" s="151"/>
      <c r="AB186" s="151"/>
      <c r="AC186" s="151"/>
      <c r="AD186" s="151"/>
      <c r="AE186" s="151"/>
      <c r="AF186" s="151"/>
      <c r="AG186" s="151" t="s">
        <v>163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5">
      <c r="A187" s="158"/>
      <c r="B187" s="159"/>
      <c r="C187" s="188" t="s">
        <v>327</v>
      </c>
      <c r="D187" s="182"/>
      <c r="E187" s="183">
        <v>-10.10272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51"/>
      <c r="Z187" s="151"/>
      <c r="AA187" s="151"/>
      <c r="AB187" s="151"/>
      <c r="AC187" s="151"/>
      <c r="AD187" s="151"/>
      <c r="AE187" s="151"/>
      <c r="AF187" s="151"/>
      <c r="AG187" s="151" t="s">
        <v>163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5">
      <c r="A188" s="158"/>
      <c r="B188" s="159"/>
      <c r="C188" s="188" t="s">
        <v>328</v>
      </c>
      <c r="D188" s="182"/>
      <c r="E188" s="183">
        <v>-304.98547000000002</v>
      </c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51"/>
      <c r="Z188" s="151"/>
      <c r="AA188" s="151"/>
      <c r="AB188" s="151"/>
      <c r="AC188" s="151"/>
      <c r="AD188" s="151"/>
      <c r="AE188" s="151"/>
      <c r="AF188" s="151"/>
      <c r="AG188" s="151" t="s">
        <v>163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5">
      <c r="A189" s="158"/>
      <c r="B189" s="159"/>
      <c r="C189" s="188" t="s">
        <v>329</v>
      </c>
      <c r="D189" s="182"/>
      <c r="E189" s="183">
        <v>-132.1977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51"/>
      <c r="Z189" s="151"/>
      <c r="AA189" s="151"/>
      <c r="AB189" s="151"/>
      <c r="AC189" s="151"/>
      <c r="AD189" s="151"/>
      <c r="AE189" s="151"/>
      <c r="AF189" s="151"/>
      <c r="AG189" s="151" t="s">
        <v>163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5">
      <c r="A190" s="158"/>
      <c r="B190" s="159"/>
      <c r="C190" s="188" t="s">
        <v>330</v>
      </c>
      <c r="D190" s="182"/>
      <c r="E190" s="183">
        <v>-5.3250000000000002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51"/>
      <c r="Z190" s="151"/>
      <c r="AA190" s="151"/>
      <c r="AB190" s="151"/>
      <c r="AC190" s="151"/>
      <c r="AD190" s="151"/>
      <c r="AE190" s="151"/>
      <c r="AF190" s="151"/>
      <c r="AG190" s="151" t="s">
        <v>163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5">
      <c r="A191" s="158"/>
      <c r="B191" s="159"/>
      <c r="C191" s="188" t="s">
        <v>331</v>
      </c>
      <c r="D191" s="182"/>
      <c r="E191" s="183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51"/>
      <c r="Z191" s="151"/>
      <c r="AA191" s="151"/>
      <c r="AB191" s="151"/>
      <c r="AC191" s="151"/>
      <c r="AD191" s="151"/>
      <c r="AE191" s="151"/>
      <c r="AF191" s="151"/>
      <c r="AG191" s="151" t="s">
        <v>163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5">
      <c r="A192" s="158"/>
      <c r="B192" s="159"/>
      <c r="C192" s="189" t="s">
        <v>164</v>
      </c>
      <c r="D192" s="184"/>
      <c r="E192" s="185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51"/>
      <c r="Z192" s="151"/>
      <c r="AA192" s="151"/>
      <c r="AB192" s="151"/>
      <c r="AC192" s="151"/>
      <c r="AD192" s="151"/>
      <c r="AE192" s="151"/>
      <c r="AF192" s="151"/>
      <c r="AG192" s="151" t="s">
        <v>163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5">
      <c r="A193" s="158"/>
      <c r="B193" s="159"/>
      <c r="C193" s="190" t="s">
        <v>332</v>
      </c>
      <c r="D193" s="184"/>
      <c r="E193" s="185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51"/>
      <c r="Z193" s="151"/>
      <c r="AA193" s="151"/>
      <c r="AB193" s="151"/>
      <c r="AC193" s="151"/>
      <c r="AD193" s="151"/>
      <c r="AE193" s="151"/>
      <c r="AF193" s="151"/>
      <c r="AG193" s="151" t="s">
        <v>163</v>
      </c>
      <c r="AH193" s="151">
        <v>2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5">
      <c r="A194" s="158"/>
      <c r="B194" s="159"/>
      <c r="C194" s="190" t="s">
        <v>333</v>
      </c>
      <c r="D194" s="184"/>
      <c r="E194" s="185">
        <v>141.732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51"/>
      <c r="Z194" s="151"/>
      <c r="AA194" s="151"/>
      <c r="AB194" s="151"/>
      <c r="AC194" s="151"/>
      <c r="AD194" s="151"/>
      <c r="AE194" s="151"/>
      <c r="AF194" s="151"/>
      <c r="AG194" s="151" t="s">
        <v>163</v>
      </c>
      <c r="AH194" s="151">
        <v>2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5">
      <c r="A195" s="158"/>
      <c r="B195" s="159"/>
      <c r="C195" s="190" t="s">
        <v>334</v>
      </c>
      <c r="D195" s="184"/>
      <c r="E195" s="185">
        <v>16.131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51"/>
      <c r="Z195" s="151"/>
      <c r="AA195" s="151"/>
      <c r="AB195" s="151"/>
      <c r="AC195" s="151"/>
      <c r="AD195" s="151"/>
      <c r="AE195" s="151"/>
      <c r="AF195" s="151"/>
      <c r="AG195" s="151" t="s">
        <v>163</v>
      </c>
      <c r="AH195" s="151">
        <v>2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 x14ac:dyDescent="0.25">
      <c r="A196" s="158"/>
      <c r="B196" s="159"/>
      <c r="C196" s="190" t="s">
        <v>335</v>
      </c>
      <c r="D196" s="184"/>
      <c r="E196" s="185">
        <v>48.75</v>
      </c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51"/>
      <c r="Z196" s="151"/>
      <c r="AA196" s="151"/>
      <c r="AB196" s="151"/>
      <c r="AC196" s="151"/>
      <c r="AD196" s="151"/>
      <c r="AE196" s="151"/>
      <c r="AF196" s="151"/>
      <c r="AG196" s="151" t="s">
        <v>163</v>
      </c>
      <c r="AH196" s="151">
        <v>2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5">
      <c r="A197" s="158"/>
      <c r="B197" s="159"/>
      <c r="C197" s="190" t="s">
        <v>336</v>
      </c>
      <c r="D197" s="184"/>
      <c r="E197" s="185">
        <v>5.4</v>
      </c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51"/>
      <c r="Z197" s="151"/>
      <c r="AA197" s="151"/>
      <c r="AB197" s="151"/>
      <c r="AC197" s="151"/>
      <c r="AD197" s="151"/>
      <c r="AE197" s="151"/>
      <c r="AF197" s="151"/>
      <c r="AG197" s="151" t="s">
        <v>163</v>
      </c>
      <c r="AH197" s="151">
        <v>2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5">
      <c r="A198" s="158"/>
      <c r="B198" s="159"/>
      <c r="C198" s="191" t="s">
        <v>196</v>
      </c>
      <c r="D198" s="186"/>
      <c r="E198" s="187">
        <v>212.01300000000001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51"/>
      <c r="Z198" s="151"/>
      <c r="AA198" s="151"/>
      <c r="AB198" s="151"/>
      <c r="AC198" s="151"/>
      <c r="AD198" s="151"/>
      <c r="AE198" s="151"/>
      <c r="AF198" s="151"/>
      <c r="AG198" s="151" t="s">
        <v>163</v>
      </c>
      <c r="AH198" s="151">
        <v>3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5">
      <c r="A199" s="158"/>
      <c r="B199" s="159"/>
      <c r="C199" s="190" t="s">
        <v>337</v>
      </c>
      <c r="D199" s="184"/>
      <c r="E199" s="185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51"/>
      <c r="Z199" s="151"/>
      <c r="AA199" s="151"/>
      <c r="AB199" s="151"/>
      <c r="AC199" s="151"/>
      <c r="AD199" s="151"/>
      <c r="AE199" s="151"/>
      <c r="AF199" s="151"/>
      <c r="AG199" s="151" t="s">
        <v>163</v>
      </c>
      <c r="AH199" s="151">
        <v>2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5">
      <c r="A200" s="158"/>
      <c r="B200" s="159"/>
      <c r="C200" s="190" t="s">
        <v>338</v>
      </c>
      <c r="D200" s="184"/>
      <c r="E200" s="185">
        <v>152.4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51"/>
      <c r="Z200" s="151"/>
      <c r="AA200" s="151"/>
      <c r="AB200" s="151"/>
      <c r="AC200" s="151"/>
      <c r="AD200" s="151"/>
      <c r="AE200" s="151"/>
      <c r="AF200" s="151"/>
      <c r="AG200" s="151" t="s">
        <v>163</v>
      </c>
      <c r="AH200" s="151">
        <v>2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5">
      <c r="A201" s="158"/>
      <c r="B201" s="159"/>
      <c r="C201" s="190" t="s">
        <v>339</v>
      </c>
      <c r="D201" s="184"/>
      <c r="E201" s="185">
        <v>5.7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51"/>
      <c r="Z201" s="151"/>
      <c r="AA201" s="151"/>
      <c r="AB201" s="151"/>
      <c r="AC201" s="151"/>
      <c r="AD201" s="151"/>
      <c r="AE201" s="151"/>
      <c r="AF201" s="151"/>
      <c r="AG201" s="151" t="s">
        <v>163</v>
      </c>
      <c r="AH201" s="151">
        <v>2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 x14ac:dyDescent="0.25">
      <c r="A202" s="158"/>
      <c r="B202" s="159"/>
      <c r="C202" s="190" t="s">
        <v>340</v>
      </c>
      <c r="D202" s="184"/>
      <c r="E202" s="185">
        <v>16.25</v>
      </c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51"/>
      <c r="Z202" s="151"/>
      <c r="AA202" s="151"/>
      <c r="AB202" s="151"/>
      <c r="AC202" s="151"/>
      <c r="AD202" s="151"/>
      <c r="AE202" s="151"/>
      <c r="AF202" s="151"/>
      <c r="AG202" s="151" t="s">
        <v>163</v>
      </c>
      <c r="AH202" s="151">
        <v>2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5">
      <c r="A203" s="158"/>
      <c r="B203" s="159"/>
      <c r="C203" s="190" t="s">
        <v>341</v>
      </c>
      <c r="D203" s="184"/>
      <c r="E203" s="185">
        <v>1.2</v>
      </c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51"/>
      <c r="Z203" s="151"/>
      <c r="AA203" s="151"/>
      <c r="AB203" s="151"/>
      <c r="AC203" s="151"/>
      <c r="AD203" s="151"/>
      <c r="AE203" s="151"/>
      <c r="AF203" s="151"/>
      <c r="AG203" s="151" t="s">
        <v>163</v>
      </c>
      <c r="AH203" s="151">
        <v>2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5">
      <c r="A204" s="158"/>
      <c r="B204" s="159"/>
      <c r="C204" s="191" t="s">
        <v>196</v>
      </c>
      <c r="D204" s="186"/>
      <c r="E204" s="187">
        <v>175.55</v>
      </c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51"/>
      <c r="Z204" s="151"/>
      <c r="AA204" s="151"/>
      <c r="AB204" s="151"/>
      <c r="AC204" s="151"/>
      <c r="AD204" s="151"/>
      <c r="AE204" s="151"/>
      <c r="AF204" s="151"/>
      <c r="AG204" s="151" t="s">
        <v>163</v>
      </c>
      <c r="AH204" s="151">
        <v>3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5">
      <c r="A205" s="158"/>
      <c r="B205" s="159"/>
      <c r="C205" s="190" t="s">
        <v>342</v>
      </c>
      <c r="D205" s="184"/>
      <c r="E205" s="185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51"/>
      <c r="Z205" s="151"/>
      <c r="AA205" s="151"/>
      <c r="AB205" s="151"/>
      <c r="AC205" s="151"/>
      <c r="AD205" s="151"/>
      <c r="AE205" s="151"/>
      <c r="AF205" s="151"/>
      <c r="AG205" s="151" t="s">
        <v>163</v>
      </c>
      <c r="AH205" s="151">
        <v>2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5">
      <c r="A206" s="158"/>
      <c r="B206" s="159"/>
      <c r="C206" s="191" t="s">
        <v>196</v>
      </c>
      <c r="D206" s="186"/>
      <c r="E206" s="187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51"/>
      <c r="Z206" s="151"/>
      <c r="AA206" s="151"/>
      <c r="AB206" s="151"/>
      <c r="AC206" s="151"/>
      <c r="AD206" s="151"/>
      <c r="AE206" s="151"/>
      <c r="AF206" s="151"/>
      <c r="AG206" s="151" t="s">
        <v>163</v>
      </c>
      <c r="AH206" s="151">
        <v>3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5">
      <c r="A207" s="158"/>
      <c r="B207" s="159"/>
      <c r="C207" s="190" t="s">
        <v>303</v>
      </c>
      <c r="D207" s="184"/>
      <c r="E207" s="185">
        <v>953.66548999999998</v>
      </c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51"/>
      <c r="Z207" s="151"/>
      <c r="AA207" s="151"/>
      <c r="AB207" s="151"/>
      <c r="AC207" s="151"/>
      <c r="AD207" s="151"/>
      <c r="AE207" s="151"/>
      <c r="AF207" s="151"/>
      <c r="AG207" s="151" t="s">
        <v>163</v>
      </c>
      <c r="AH207" s="151">
        <v>2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5">
      <c r="A208" s="158"/>
      <c r="B208" s="159"/>
      <c r="C208" s="191" t="s">
        <v>196</v>
      </c>
      <c r="D208" s="186"/>
      <c r="E208" s="187">
        <v>953.66548999999998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51"/>
      <c r="Z208" s="151"/>
      <c r="AA208" s="151"/>
      <c r="AB208" s="151"/>
      <c r="AC208" s="151"/>
      <c r="AD208" s="151"/>
      <c r="AE208" s="151"/>
      <c r="AF208" s="151"/>
      <c r="AG208" s="151" t="s">
        <v>163</v>
      </c>
      <c r="AH208" s="151">
        <v>3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5">
      <c r="A209" s="158"/>
      <c r="B209" s="159"/>
      <c r="C209" s="189" t="s">
        <v>166</v>
      </c>
      <c r="D209" s="184"/>
      <c r="E209" s="185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51"/>
      <c r="Z209" s="151"/>
      <c r="AA209" s="151"/>
      <c r="AB209" s="151"/>
      <c r="AC209" s="151"/>
      <c r="AD209" s="151"/>
      <c r="AE209" s="151"/>
      <c r="AF209" s="151"/>
      <c r="AG209" s="151" t="s">
        <v>163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5">
      <c r="A210" s="168">
        <v>23</v>
      </c>
      <c r="B210" s="169" t="s">
        <v>343</v>
      </c>
      <c r="C210" s="178" t="s">
        <v>344</v>
      </c>
      <c r="D210" s="170" t="s">
        <v>188</v>
      </c>
      <c r="E210" s="171">
        <v>304.98547000000002</v>
      </c>
      <c r="F210" s="172"/>
      <c r="G210" s="173">
        <f>ROUND(E210*F210,2)</f>
        <v>0</v>
      </c>
      <c r="H210" s="172"/>
      <c r="I210" s="173">
        <f>ROUND(E210*H210,2)</f>
        <v>0</v>
      </c>
      <c r="J210" s="172"/>
      <c r="K210" s="173">
        <f>ROUND(E210*J210,2)</f>
        <v>0</v>
      </c>
      <c r="L210" s="173">
        <v>21</v>
      </c>
      <c r="M210" s="173">
        <f>G210*(1+L210/100)</f>
        <v>0</v>
      </c>
      <c r="N210" s="173">
        <v>0</v>
      </c>
      <c r="O210" s="173">
        <f>ROUND(E210*N210,2)</f>
        <v>0</v>
      </c>
      <c r="P210" s="173">
        <v>0</v>
      </c>
      <c r="Q210" s="173">
        <f>ROUND(E210*P210,2)</f>
        <v>0</v>
      </c>
      <c r="R210" s="173" t="s">
        <v>155</v>
      </c>
      <c r="S210" s="173" t="s">
        <v>156</v>
      </c>
      <c r="T210" s="174" t="s">
        <v>156</v>
      </c>
      <c r="U210" s="160">
        <v>1.59</v>
      </c>
      <c r="V210" s="160">
        <f>ROUND(E210*U210,2)</f>
        <v>484.93</v>
      </c>
      <c r="W210" s="160"/>
      <c r="X210" s="160" t="s">
        <v>157</v>
      </c>
      <c r="Y210" s="151"/>
      <c r="Z210" s="151"/>
      <c r="AA210" s="151"/>
      <c r="AB210" s="151"/>
      <c r="AC210" s="151"/>
      <c r="AD210" s="151"/>
      <c r="AE210" s="151"/>
      <c r="AF210" s="151"/>
      <c r="AG210" s="151" t="s">
        <v>158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ht="21" outlineLevel="1" x14ac:dyDescent="0.25">
      <c r="A211" s="158"/>
      <c r="B211" s="159"/>
      <c r="C211" s="258" t="s">
        <v>345</v>
      </c>
      <c r="D211" s="259"/>
      <c r="E211" s="259"/>
      <c r="F211" s="259"/>
      <c r="G211" s="259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51"/>
      <c r="Z211" s="151"/>
      <c r="AA211" s="151"/>
      <c r="AB211" s="151"/>
      <c r="AC211" s="151"/>
      <c r="AD211" s="151"/>
      <c r="AE211" s="151"/>
      <c r="AF211" s="151"/>
      <c r="AG211" s="151" t="s">
        <v>160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75" t="str">
        <f>C211</f>
        <v>sypaninou z vhodných hornin tř. 1 - 4 nebo materiálem připraveným podél výkopu ve vzdálenosti do 3 m od jeho kraje, pro jakoukoliv hloubku výkopu a jakoukoliv míru zhutnění,</v>
      </c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5">
      <c r="A212" s="158"/>
      <c r="B212" s="159"/>
      <c r="C212" s="188" t="s">
        <v>346</v>
      </c>
      <c r="D212" s="182"/>
      <c r="E212" s="183">
        <v>521.69568000000004</v>
      </c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51"/>
      <c r="Z212" s="151"/>
      <c r="AA212" s="151"/>
      <c r="AB212" s="151"/>
      <c r="AC212" s="151"/>
      <c r="AD212" s="151"/>
      <c r="AE212" s="151"/>
      <c r="AF212" s="151"/>
      <c r="AG212" s="151" t="s">
        <v>163</v>
      </c>
      <c r="AH212" s="151">
        <v>0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5">
      <c r="A213" s="158"/>
      <c r="B213" s="159"/>
      <c r="C213" s="188" t="s">
        <v>347</v>
      </c>
      <c r="D213" s="182"/>
      <c r="E213" s="183">
        <v>-216.71020999999999</v>
      </c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51"/>
      <c r="Z213" s="151"/>
      <c r="AA213" s="151"/>
      <c r="AB213" s="151"/>
      <c r="AC213" s="151"/>
      <c r="AD213" s="151"/>
      <c r="AE213" s="151"/>
      <c r="AF213" s="151"/>
      <c r="AG213" s="151" t="s">
        <v>163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 x14ac:dyDescent="0.25">
      <c r="A214" s="168">
        <v>24</v>
      </c>
      <c r="B214" s="169" t="s">
        <v>348</v>
      </c>
      <c r="C214" s="178" t="s">
        <v>349</v>
      </c>
      <c r="D214" s="170" t="s">
        <v>258</v>
      </c>
      <c r="E214" s="171">
        <v>1101</v>
      </c>
      <c r="F214" s="172"/>
      <c r="G214" s="173">
        <f>ROUND(E214*F214,2)</f>
        <v>0</v>
      </c>
      <c r="H214" s="172"/>
      <c r="I214" s="173">
        <f>ROUND(E214*H214,2)</f>
        <v>0</v>
      </c>
      <c r="J214" s="172"/>
      <c r="K214" s="173">
        <f>ROUND(E214*J214,2)</f>
        <v>0</v>
      </c>
      <c r="L214" s="173">
        <v>21</v>
      </c>
      <c r="M214" s="173">
        <f>G214*(1+L214/100)</f>
        <v>0</v>
      </c>
      <c r="N214" s="173">
        <v>0</v>
      </c>
      <c r="O214" s="173">
        <f>ROUND(E214*N214,2)</f>
        <v>0</v>
      </c>
      <c r="P214" s="173">
        <v>0</v>
      </c>
      <c r="Q214" s="173">
        <f>ROUND(E214*P214,2)</f>
        <v>0</v>
      </c>
      <c r="R214" s="173" t="s">
        <v>350</v>
      </c>
      <c r="S214" s="173" t="s">
        <v>156</v>
      </c>
      <c r="T214" s="174" t="s">
        <v>156</v>
      </c>
      <c r="U214" s="160">
        <v>0.06</v>
      </c>
      <c r="V214" s="160">
        <f>ROUND(E214*U214,2)</f>
        <v>66.06</v>
      </c>
      <c r="W214" s="160"/>
      <c r="X214" s="160" t="s">
        <v>157</v>
      </c>
      <c r="Y214" s="151"/>
      <c r="Z214" s="151"/>
      <c r="AA214" s="151"/>
      <c r="AB214" s="151"/>
      <c r="AC214" s="151"/>
      <c r="AD214" s="151"/>
      <c r="AE214" s="151"/>
      <c r="AF214" s="151"/>
      <c r="AG214" s="151" t="s">
        <v>158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 x14ac:dyDescent="0.25">
      <c r="A215" s="158"/>
      <c r="B215" s="159"/>
      <c r="C215" s="258" t="s">
        <v>351</v>
      </c>
      <c r="D215" s="259"/>
      <c r="E215" s="259"/>
      <c r="F215" s="259"/>
      <c r="G215" s="259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51"/>
      <c r="Z215" s="151"/>
      <c r="AA215" s="151"/>
      <c r="AB215" s="151"/>
      <c r="AC215" s="151"/>
      <c r="AD215" s="151"/>
      <c r="AE215" s="151"/>
      <c r="AF215" s="151"/>
      <c r="AG215" s="151" t="s">
        <v>160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 x14ac:dyDescent="0.25">
      <c r="A216" s="158"/>
      <c r="B216" s="159"/>
      <c r="C216" s="189" t="s">
        <v>164</v>
      </c>
      <c r="D216" s="184"/>
      <c r="E216" s="185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51"/>
      <c r="Z216" s="151"/>
      <c r="AA216" s="151"/>
      <c r="AB216" s="151"/>
      <c r="AC216" s="151"/>
      <c r="AD216" s="151"/>
      <c r="AE216" s="151"/>
      <c r="AF216" s="151"/>
      <c r="AG216" s="151" t="s">
        <v>163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 x14ac:dyDescent="0.25">
      <c r="A217" s="158"/>
      <c r="B217" s="159"/>
      <c r="C217" s="190" t="s">
        <v>352</v>
      </c>
      <c r="D217" s="184"/>
      <c r="E217" s="185">
        <v>220.2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51"/>
      <c r="Z217" s="151"/>
      <c r="AA217" s="151"/>
      <c r="AB217" s="151"/>
      <c r="AC217" s="151"/>
      <c r="AD217" s="151"/>
      <c r="AE217" s="151"/>
      <c r="AF217" s="151"/>
      <c r="AG217" s="151" t="s">
        <v>163</v>
      </c>
      <c r="AH217" s="151">
        <v>2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5">
      <c r="A218" s="158"/>
      <c r="B218" s="159"/>
      <c r="C218" s="190" t="s">
        <v>353</v>
      </c>
      <c r="D218" s="184"/>
      <c r="E218" s="185">
        <v>13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51"/>
      <c r="Z218" s="151"/>
      <c r="AA218" s="151"/>
      <c r="AB218" s="151"/>
      <c r="AC218" s="151"/>
      <c r="AD218" s="151"/>
      <c r="AE218" s="151"/>
      <c r="AF218" s="151"/>
      <c r="AG218" s="151" t="s">
        <v>163</v>
      </c>
      <c r="AH218" s="151">
        <v>2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5">
      <c r="A219" s="158"/>
      <c r="B219" s="159"/>
      <c r="C219" s="190" t="s">
        <v>354</v>
      </c>
      <c r="D219" s="184"/>
      <c r="E219" s="185">
        <v>2.4</v>
      </c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51"/>
      <c r="Z219" s="151"/>
      <c r="AA219" s="151"/>
      <c r="AB219" s="151"/>
      <c r="AC219" s="151"/>
      <c r="AD219" s="151"/>
      <c r="AE219" s="151"/>
      <c r="AF219" s="151"/>
      <c r="AG219" s="151" t="s">
        <v>163</v>
      </c>
      <c r="AH219" s="151">
        <v>2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 x14ac:dyDescent="0.25">
      <c r="A220" s="158"/>
      <c r="B220" s="159"/>
      <c r="C220" s="190" t="s">
        <v>355</v>
      </c>
      <c r="D220" s="184"/>
      <c r="E220" s="185">
        <v>5.2</v>
      </c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51"/>
      <c r="Z220" s="151"/>
      <c r="AA220" s="151"/>
      <c r="AB220" s="151"/>
      <c r="AC220" s="151"/>
      <c r="AD220" s="151"/>
      <c r="AE220" s="151"/>
      <c r="AF220" s="151"/>
      <c r="AG220" s="151" t="s">
        <v>163</v>
      </c>
      <c r="AH220" s="151">
        <v>2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 x14ac:dyDescent="0.25">
      <c r="A221" s="158"/>
      <c r="B221" s="159"/>
      <c r="C221" s="191" t="s">
        <v>196</v>
      </c>
      <c r="D221" s="186"/>
      <c r="E221" s="187">
        <v>240.8</v>
      </c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51"/>
      <c r="Z221" s="151"/>
      <c r="AA221" s="151"/>
      <c r="AB221" s="151"/>
      <c r="AC221" s="151"/>
      <c r="AD221" s="151"/>
      <c r="AE221" s="151"/>
      <c r="AF221" s="151"/>
      <c r="AG221" s="151" t="s">
        <v>163</v>
      </c>
      <c r="AH221" s="151">
        <v>3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5">
      <c r="A222" s="158"/>
      <c r="B222" s="159"/>
      <c r="C222" s="189" t="s">
        <v>166</v>
      </c>
      <c r="D222" s="184"/>
      <c r="E222" s="185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51"/>
      <c r="Z222" s="151"/>
      <c r="AA222" s="151"/>
      <c r="AB222" s="151"/>
      <c r="AC222" s="151"/>
      <c r="AD222" s="151"/>
      <c r="AE222" s="151"/>
      <c r="AF222" s="151"/>
      <c r="AG222" s="151" t="s">
        <v>163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5">
      <c r="A223" s="158"/>
      <c r="B223" s="159"/>
      <c r="C223" s="188" t="s">
        <v>356</v>
      </c>
      <c r="D223" s="182"/>
      <c r="E223" s="183">
        <v>1101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51"/>
      <c r="Z223" s="151"/>
      <c r="AA223" s="151"/>
      <c r="AB223" s="151"/>
      <c r="AC223" s="151"/>
      <c r="AD223" s="151"/>
      <c r="AE223" s="151"/>
      <c r="AF223" s="151"/>
      <c r="AG223" s="151" t="s">
        <v>163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 x14ac:dyDescent="0.25">
      <c r="A224" s="168">
        <v>25</v>
      </c>
      <c r="B224" s="169" t="s">
        <v>357</v>
      </c>
      <c r="C224" s="178" t="s">
        <v>358</v>
      </c>
      <c r="D224" s="170" t="s">
        <v>258</v>
      </c>
      <c r="E224" s="171">
        <v>3630.6</v>
      </c>
      <c r="F224" s="172"/>
      <c r="G224" s="173">
        <f>ROUND(E224*F224,2)</f>
        <v>0</v>
      </c>
      <c r="H224" s="172"/>
      <c r="I224" s="173">
        <f>ROUND(E224*H224,2)</f>
        <v>0</v>
      </c>
      <c r="J224" s="172"/>
      <c r="K224" s="173">
        <f>ROUND(E224*J224,2)</f>
        <v>0</v>
      </c>
      <c r="L224" s="173">
        <v>21</v>
      </c>
      <c r="M224" s="173">
        <f>G224*(1+L224/100)</f>
        <v>0</v>
      </c>
      <c r="N224" s="173">
        <v>0</v>
      </c>
      <c r="O224" s="173">
        <f>ROUND(E224*N224,2)</f>
        <v>0</v>
      </c>
      <c r="P224" s="173">
        <v>0</v>
      </c>
      <c r="Q224" s="173">
        <f>ROUND(E224*P224,2)</f>
        <v>0</v>
      </c>
      <c r="R224" s="173" t="s">
        <v>155</v>
      </c>
      <c r="S224" s="173" t="s">
        <v>156</v>
      </c>
      <c r="T224" s="174" t="s">
        <v>156</v>
      </c>
      <c r="U224" s="160">
        <v>0.02</v>
      </c>
      <c r="V224" s="160">
        <f>ROUND(E224*U224,2)</f>
        <v>72.61</v>
      </c>
      <c r="W224" s="160"/>
      <c r="X224" s="160" t="s">
        <v>157</v>
      </c>
      <c r="Y224" s="151"/>
      <c r="Z224" s="151"/>
      <c r="AA224" s="151"/>
      <c r="AB224" s="151"/>
      <c r="AC224" s="151"/>
      <c r="AD224" s="151"/>
      <c r="AE224" s="151"/>
      <c r="AF224" s="151"/>
      <c r="AG224" s="151" t="s">
        <v>158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5">
      <c r="A225" s="158"/>
      <c r="B225" s="159"/>
      <c r="C225" s="258" t="s">
        <v>359</v>
      </c>
      <c r="D225" s="259"/>
      <c r="E225" s="259"/>
      <c r="F225" s="259"/>
      <c r="G225" s="259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51"/>
      <c r="Z225" s="151"/>
      <c r="AA225" s="151"/>
      <c r="AB225" s="151"/>
      <c r="AC225" s="151"/>
      <c r="AD225" s="151"/>
      <c r="AE225" s="151"/>
      <c r="AF225" s="151"/>
      <c r="AG225" s="151" t="s">
        <v>160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 x14ac:dyDescent="0.25">
      <c r="A226" s="158"/>
      <c r="B226" s="159"/>
      <c r="C226" s="189" t="s">
        <v>164</v>
      </c>
      <c r="D226" s="184"/>
      <c r="E226" s="185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51"/>
      <c r="Z226" s="151"/>
      <c r="AA226" s="151"/>
      <c r="AB226" s="151"/>
      <c r="AC226" s="151"/>
      <c r="AD226" s="151"/>
      <c r="AE226" s="151"/>
      <c r="AF226" s="151"/>
      <c r="AG226" s="151" t="s">
        <v>163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 x14ac:dyDescent="0.25">
      <c r="A227" s="158"/>
      <c r="B227" s="159"/>
      <c r="C227" s="190" t="s">
        <v>360</v>
      </c>
      <c r="D227" s="184"/>
      <c r="E227" s="185">
        <v>202.36799999999999</v>
      </c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51"/>
      <c r="Z227" s="151"/>
      <c r="AA227" s="151"/>
      <c r="AB227" s="151"/>
      <c r="AC227" s="151"/>
      <c r="AD227" s="151"/>
      <c r="AE227" s="151"/>
      <c r="AF227" s="151"/>
      <c r="AG227" s="151" t="s">
        <v>163</v>
      </c>
      <c r="AH227" s="151">
        <v>2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 x14ac:dyDescent="0.25">
      <c r="A228" s="158"/>
      <c r="B228" s="159"/>
      <c r="C228" s="190" t="s">
        <v>361</v>
      </c>
      <c r="D228" s="184"/>
      <c r="E228" s="185">
        <v>16.25</v>
      </c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51"/>
      <c r="Z228" s="151"/>
      <c r="AA228" s="151"/>
      <c r="AB228" s="151"/>
      <c r="AC228" s="151"/>
      <c r="AD228" s="151"/>
      <c r="AE228" s="151"/>
      <c r="AF228" s="151"/>
      <c r="AG228" s="151" t="s">
        <v>163</v>
      </c>
      <c r="AH228" s="151">
        <v>2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 x14ac:dyDescent="0.25">
      <c r="A229" s="158"/>
      <c r="B229" s="159"/>
      <c r="C229" s="190" t="s">
        <v>352</v>
      </c>
      <c r="D229" s="184"/>
      <c r="E229" s="185">
        <v>220.2</v>
      </c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51"/>
      <c r="Z229" s="151"/>
      <c r="AA229" s="151"/>
      <c r="AB229" s="151"/>
      <c r="AC229" s="151"/>
      <c r="AD229" s="151"/>
      <c r="AE229" s="151"/>
      <c r="AF229" s="151"/>
      <c r="AG229" s="151" t="s">
        <v>163</v>
      </c>
      <c r="AH229" s="151">
        <v>2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 x14ac:dyDescent="0.25">
      <c r="A230" s="158"/>
      <c r="B230" s="159"/>
      <c r="C230" s="190" t="s">
        <v>353</v>
      </c>
      <c r="D230" s="184"/>
      <c r="E230" s="185">
        <v>13</v>
      </c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51"/>
      <c r="Z230" s="151"/>
      <c r="AA230" s="151"/>
      <c r="AB230" s="151"/>
      <c r="AC230" s="151"/>
      <c r="AD230" s="151"/>
      <c r="AE230" s="151"/>
      <c r="AF230" s="151"/>
      <c r="AG230" s="151" t="s">
        <v>163</v>
      </c>
      <c r="AH230" s="151">
        <v>2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5">
      <c r="A231" s="158"/>
      <c r="B231" s="159"/>
      <c r="C231" s="190" t="s">
        <v>354</v>
      </c>
      <c r="D231" s="184"/>
      <c r="E231" s="185">
        <v>2.4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51"/>
      <c r="Z231" s="151"/>
      <c r="AA231" s="151"/>
      <c r="AB231" s="151"/>
      <c r="AC231" s="151"/>
      <c r="AD231" s="151"/>
      <c r="AE231" s="151"/>
      <c r="AF231" s="151"/>
      <c r="AG231" s="151" t="s">
        <v>163</v>
      </c>
      <c r="AH231" s="151">
        <v>2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5">
      <c r="A232" s="158"/>
      <c r="B232" s="159"/>
      <c r="C232" s="190" t="s">
        <v>355</v>
      </c>
      <c r="D232" s="184"/>
      <c r="E232" s="185">
        <v>5.2</v>
      </c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51"/>
      <c r="Z232" s="151"/>
      <c r="AA232" s="151"/>
      <c r="AB232" s="151"/>
      <c r="AC232" s="151"/>
      <c r="AD232" s="151"/>
      <c r="AE232" s="151"/>
      <c r="AF232" s="151"/>
      <c r="AG232" s="151" t="s">
        <v>163</v>
      </c>
      <c r="AH232" s="151">
        <v>2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 x14ac:dyDescent="0.25">
      <c r="A233" s="158"/>
      <c r="B233" s="159"/>
      <c r="C233" s="191" t="s">
        <v>196</v>
      </c>
      <c r="D233" s="186"/>
      <c r="E233" s="187">
        <v>459.41800000000001</v>
      </c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51"/>
      <c r="Z233" s="151"/>
      <c r="AA233" s="151"/>
      <c r="AB233" s="151"/>
      <c r="AC233" s="151"/>
      <c r="AD233" s="151"/>
      <c r="AE233" s="151"/>
      <c r="AF233" s="151"/>
      <c r="AG233" s="151" t="s">
        <v>163</v>
      </c>
      <c r="AH233" s="151">
        <v>3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5">
      <c r="A234" s="158"/>
      <c r="B234" s="159"/>
      <c r="C234" s="189" t="s">
        <v>166</v>
      </c>
      <c r="D234" s="184"/>
      <c r="E234" s="185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51"/>
      <c r="Z234" s="151"/>
      <c r="AA234" s="151"/>
      <c r="AB234" s="151"/>
      <c r="AC234" s="151"/>
      <c r="AD234" s="151"/>
      <c r="AE234" s="151"/>
      <c r="AF234" s="151"/>
      <c r="AG234" s="151" t="s">
        <v>163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 x14ac:dyDescent="0.25">
      <c r="A235" s="158"/>
      <c r="B235" s="159"/>
      <c r="C235" s="188" t="s">
        <v>362</v>
      </c>
      <c r="D235" s="182"/>
      <c r="E235" s="183">
        <v>2529.6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51"/>
      <c r="Z235" s="151"/>
      <c r="AA235" s="151"/>
      <c r="AB235" s="151"/>
      <c r="AC235" s="151"/>
      <c r="AD235" s="151"/>
      <c r="AE235" s="151"/>
      <c r="AF235" s="151"/>
      <c r="AG235" s="151" t="s">
        <v>163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 x14ac:dyDescent="0.25">
      <c r="A236" s="158"/>
      <c r="B236" s="159"/>
      <c r="C236" s="188" t="s">
        <v>356</v>
      </c>
      <c r="D236" s="182"/>
      <c r="E236" s="183">
        <v>1101</v>
      </c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51"/>
      <c r="Z236" s="151"/>
      <c r="AA236" s="151"/>
      <c r="AB236" s="151"/>
      <c r="AC236" s="151"/>
      <c r="AD236" s="151"/>
      <c r="AE236" s="151"/>
      <c r="AF236" s="151"/>
      <c r="AG236" s="151" t="s">
        <v>163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5">
      <c r="A237" s="168">
        <v>26</v>
      </c>
      <c r="B237" s="169" t="s">
        <v>363</v>
      </c>
      <c r="C237" s="178" t="s">
        <v>364</v>
      </c>
      <c r="D237" s="170" t="s">
        <v>258</v>
      </c>
      <c r="E237" s="171">
        <v>1101</v>
      </c>
      <c r="F237" s="172"/>
      <c r="G237" s="173">
        <f>ROUND(E237*F237,2)</f>
        <v>0</v>
      </c>
      <c r="H237" s="172"/>
      <c r="I237" s="173">
        <f>ROUND(E237*H237,2)</f>
        <v>0</v>
      </c>
      <c r="J237" s="172"/>
      <c r="K237" s="173">
        <f>ROUND(E237*J237,2)</f>
        <v>0</v>
      </c>
      <c r="L237" s="173">
        <v>21</v>
      </c>
      <c r="M237" s="173">
        <f>G237*(1+L237/100)</f>
        <v>0</v>
      </c>
      <c r="N237" s="173">
        <v>0</v>
      </c>
      <c r="O237" s="173">
        <f>ROUND(E237*N237,2)</f>
        <v>0</v>
      </c>
      <c r="P237" s="173">
        <v>0</v>
      </c>
      <c r="Q237" s="173">
        <f>ROUND(E237*P237,2)</f>
        <v>0</v>
      </c>
      <c r="R237" s="173" t="s">
        <v>155</v>
      </c>
      <c r="S237" s="173" t="s">
        <v>156</v>
      </c>
      <c r="T237" s="174" t="s">
        <v>156</v>
      </c>
      <c r="U237" s="160">
        <v>0.01</v>
      </c>
      <c r="V237" s="160">
        <f>ROUND(E237*U237,2)</f>
        <v>11.01</v>
      </c>
      <c r="W237" s="160"/>
      <c r="X237" s="160" t="s">
        <v>157</v>
      </c>
      <c r="Y237" s="151"/>
      <c r="Z237" s="151"/>
      <c r="AA237" s="151"/>
      <c r="AB237" s="151"/>
      <c r="AC237" s="151"/>
      <c r="AD237" s="151"/>
      <c r="AE237" s="151"/>
      <c r="AF237" s="151"/>
      <c r="AG237" s="151" t="s">
        <v>158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5">
      <c r="A238" s="158"/>
      <c r="B238" s="159"/>
      <c r="C238" s="258" t="s">
        <v>365</v>
      </c>
      <c r="D238" s="259"/>
      <c r="E238" s="259"/>
      <c r="F238" s="259"/>
      <c r="G238" s="259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51"/>
      <c r="Z238" s="151"/>
      <c r="AA238" s="151"/>
      <c r="AB238" s="151"/>
      <c r="AC238" s="151"/>
      <c r="AD238" s="151"/>
      <c r="AE238" s="151"/>
      <c r="AF238" s="151"/>
      <c r="AG238" s="151" t="s">
        <v>160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75" t="str">
        <f>C238</f>
        <v>s případným nutným přemístěním hromad nebo dočasných skládek na místo potřeby ze vzdálenosti do 30 m, v rovině nebo ve svahu do 1 : 5,</v>
      </c>
      <c r="BB238" s="151"/>
      <c r="BC238" s="151"/>
      <c r="BD238" s="151"/>
      <c r="BE238" s="151"/>
      <c r="BF238" s="151"/>
      <c r="BG238" s="151"/>
      <c r="BH238" s="151"/>
    </row>
    <row r="239" spans="1:60" outlineLevel="1" x14ac:dyDescent="0.25">
      <c r="A239" s="158"/>
      <c r="B239" s="159"/>
      <c r="C239" s="189" t="s">
        <v>164</v>
      </c>
      <c r="D239" s="184"/>
      <c r="E239" s="185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51"/>
      <c r="Z239" s="151"/>
      <c r="AA239" s="151"/>
      <c r="AB239" s="151"/>
      <c r="AC239" s="151"/>
      <c r="AD239" s="151"/>
      <c r="AE239" s="151"/>
      <c r="AF239" s="151"/>
      <c r="AG239" s="151" t="s">
        <v>163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 x14ac:dyDescent="0.25">
      <c r="A240" s="158"/>
      <c r="B240" s="159"/>
      <c r="C240" s="190" t="s">
        <v>352</v>
      </c>
      <c r="D240" s="184"/>
      <c r="E240" s="185">
        <v>220.2</v>
      </c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51"/>
      <c r="Z240" s="151"/>
      <c r="AA240" s="151"/>
      <c r="AB240" s="151"/>
      <c r="AC240" s="151"/>
      <c r="AD240" s="151"/>
      <c r="AE240" s="151"/>
      <c r="AF240" s="151"/>
      <c r="AG240" s="151" t="s">
        <v>163</v>
      </c>
      <c r="AH240" s="151">
        <v>2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 x14ac:dyDescent="0.25">
      <c r="A241" s="158"/>
      <c r="B241" s="159"/>
      <c r="C241" s="190" t="s">
        <v>353</v>
      </c>
      <c r="D241" s="184"/>
      <c r="E241" s="185">
        <v>13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51"/>
      <c r="Z241" s="151"/>
      <c r="AA241" s="151"/>
      <c r="AB241" s="151"/>
      <c r="AC241" s="151"/>
      <c r="AD241" s="151"/>
      <c r="AE241" s="151"/>
      <c r="AF241" s="151"/>
      <c r="AG241" s="151" t="s">
        <v>163</v>
      </c>
      <c r="AH241" s="151">
        <v>2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 x14ac:dyDescent="0.25">
      <c r="A242" s="158"/>
      <c r="B242" s="159"/>
      <c r="C242" s="190" t="s">
        <v>354</v>
      </c>
      <c r="D242" s="184"/>
      <c r="E242" s="185">
        <v>2.4</v>
      </c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51"/>
      <c r="Z242" s="151"/>
      <c r="AA242" s="151"/>
      <c r="AB242" s="151"/>
      <c r="AC242" s="151"/>
      <c r="AD242" s="151"/>
      <c r="AE242" s="151"/>
      <c r="AF242" s="151"/>
      <c r="AG242" s="151" t="s">
        <v>163</v>
      </c>
      <c r="AH242" s="151">
        <v>2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 x14ac:dyDescent="0.25">
      <c r="A243" s="158"/>
      <c r="B243" s="159"/>
      <c r="C243" s="190" t="s">
        <v>355</v>
      </c>
      <c r="D243" s="184"/>
      <c r="E243" s="185">
        <v>5.2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51"/>
      <c r="Z243" s="151"/>
      <c r="AA243" s="151"/>
      <c r="AB243" s="151"/>
      <c r="AC243" s="151"/>
      <c r="AD243" s="151"/>
      <c r="AE243" s="151"/>
      <c r="AF243" s="151"/>
      <c r="AG243" s="151" t="s">
        <v>163</v>
      </c>
      <c r="AH243" s="151">
        <v>2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1" x14ac:dyDescent="0.25">
      <c r="A244" s="158"/>
      <c r="B244" s="159"/>
      <c r="C244" s="191" t="s">
        <v>196</v>
      </c>
      <c r="D244" s="186"/>
      <c r="E244" s="187">
        <v>240.8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51"/>
      <c r="Z244" s="151"/>
      <c r="AA244" s="151"/>
      <c r="AB244" s="151"/>
      <c r="AC244" s="151"/>
      <c r="AD244" s="151"/>
      <c r="AE244" s="151"/>
      <c r="AF244" s="151"/>
      <c r="AG244" s="151" t="s">
        <v>163</v>
      </c>
      <c r="AH244" s="151">
        <v>3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 x14ac:dyDescent="0.25">
      <c r="A245" s="158"/>
      <c r="B245" s="159"/>
      <c r="C245" s="189" t="s">
        <v>166</v>
      </c>
      <c r="D245" s="184"/>
      <c r="E245" s="185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51"/>
      <c r="Z245" s="151"/>
      <c r="AA245" s="151"/>
      <c r="AB245" s="151"/>
      <c r="AC245" s="151"/>
      <c r="AD245" s="151"/>
      <c r="AE245" s="151"/>
      <c r="AF245" s="151"/>
      <c r="AG245" s="151" t="s">
        <v>163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 x14ac:dyDescent="0.25">
      <c r="A246" s="158"/>
      <c r="B246" s="159"/>
      <c r="C246" s="188" t="s">
        <v>356</v>
      </c>
      <c r="D246" s="182"/>
      <c r="E246" s="183">
        <v>1101</v>
      </c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51"/>
      <c r="Z246" s="151"/>
      <c r="AA246" s="151"/>
      <c r="AB246" s="151"/>
      <c r="AC246" s="151"/>
      <c r="AD246" s="151"/>
      <c r="AE246" s="151"/>
      <c r="AF246" s="151"/>
      <c r="AG246" s="151" t="s">
        <v>163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ht="20.399999999999999" outlineLevel="1" x14ac:dyDescent="0.25">
      <c r="A247" s="168">
        <v>27</v>
      </c>
      <c r="B247" s="169" t="s">
        <v>366</v>
      </c>
      <c r="C247" s="178" t="s">
        <v>367</v>
      </c>
      <c r="D247" s="170" t="s">
        <v>258</v>
      </c>
      <c r="E247" s="171">
        <v>2529.6</v>
      </c>
      <c r="F247" s="172"/>
      <c r="G247" s="173">
        <f>ROUND(E247*F247,2)</f>
        <v>0</v>
      </c>
      <c r="H247" s="172"/>
      <c r="I247" s="173">
        <f>ROUND(E247*H247,2)</f>
        <v>0</v>
      </c>
      <c r="J247" s="172"/>
      <c r="K247" s="173">
        <f>ROUND(E247*J247,2)</f>
        <v>0</v>
      </c>
      <c r="L247" s="173">
        <v>21</v>
      </c>
      <c r="M247" s="173">
        <f>G247*(1+L247/100)</f>
        <v>0</v>
      </c>
      <c r="N247" s="173">
        <v>0</v>
      </c>
      <c r="O247" s="173">
        <f>ROUND(E247*N247,2)</f>
        <v>0</v>
      </c>
      <c r="P247" s="173">
        <v>0</v>
      </c>
      <c r="Q247" s="173">
        <f>ROUND(E247*P247,2)</f>
        <v>0</v>
      </c>
      <c r="R247" s="173" t="s">
        <v>155</v>
      </c>
      <c r="S247" s="173" t="s">
        <v>156</v>
      </c>
      <c r="T247" s="174" t="s">
        <v>156</v>
      </c>
      <c r="U247" s="160">
        <v>0.05</v>
      </c>
      <c r="V247" s="160">
        <f>ROUND(E247*U247,2)</f>
        <v>126.48</v>
      </c>
      <c r="W247" s="160"/>
      <c r="X247" s="160" t="s">
        <v>157</v>
      </c>
      <c r="Y247" s="151"/>
      <c r="Z247" s="151"/>
      <c r="AA247" s="151"/>
      <c r="AB247" s="151"/>
      <c r="AC247" s="151"/>
      <c r="AD247" s="151"/>
      <c r="AE247" s="151"/>
      <c r="AF247" s="151"/>
      <c r="AG247" s="151" t="s">
        <v>158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 x14ac:dyDescent="0.25">
      <c r="A248" s="158"/>
      <c r="B248" s="159"/>
      <c r="C248" s="258" t="s">
        <v>365</v>
      </c>
      <c r="D248" s="259"/>
      <c r="E248" s="259"/>
      <c r="F248" s="259"/>
      <c r="G248" s="259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51"/>
      <c r="Z248" s="151"/>
      <c r="AA248" s="151"/>
      <c r="AB248" s="151"/>
      <c r="AC248" s="151"/>
      <c r="AD248" s="151"/>
      <c r="AE248" s="151"/>
      <c r="AF248" s="151"/>
      <c r="AG248" s="151" t="s">
        <v>160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75" t="str">
        <f>C248</f>
        <v>s případným nutným přemístěním hromad nebo dočasných skládek na místo potřeby ze vzdálenosti do 30 m, v rovině nebo ve svahu do 1 : 5,</v>
      </c>
      <c r="BB248" s="151"/>
      <c r="BC248" s="151"/>
      <c r="BD248" s="151"/>
      <c r="BE248" s="151"/>
      <c r="BF248" s="151"/>
      <c r="BG248" s="151"/>
      <c r="BH248" s="151"/>
    </row>
    <row r="249" spans="1:60" outlineLevel="1" x14ac:dyDescent="0.25">
      <c r="A249" s="158"/>
      <c r="B249" s="159"/>
      <c r="C249" s="189" t="s">
        <v>164</v>
      </c>
      <c r="D249" s="184"/>
      <c r="E249" s="185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51"/>
      <c r="Z249" s="151"/>
      <c r="AA249" s="151"/>
      <c r="AB249" s="151"/>
      <c r="AC249" s="151"/>
      <c r="AD249" s="151"/>
      <c r="AE249" s="151"/>
      <c r="AF249" s="151"/>
      <c r="AG249" s="151" t="s">
        <v>163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 x14ac:dyDescent="0.25">
      <c r="A250" s="158"/>
      <c r="B250" s="159"/>
      <c r="C250" s="190" t="s">
        <v>360</v>
      </c>
      <c r="D250" s="184"/>
      <c r="E250" s="185">
        <v>202.36799999999999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51"/>
      <c r="Z250" s="151"/>
      <c r="AA250" s="151"/>
      <c r="AB250" s="151"/>
      <c r="AC250" s="151"/>
      <c r="AD250" s="151"/>
      <c r="AE250" s="151"/>
      <c r="AF250" s="151"/>
      <c r="AG250" s="151" t="s">
        <v>163</v>
      </c>
      <c r="AH250" s="151">
        <v>2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 x14ac:dyDescent="0.25">
      <c r="A251" s="158"/>
      <c r="B251" s="159"/>
      <c r="C251" s="190" t="s">
        <v>361</v>
      </c>
      <c r="D251" s="184"/>
      <c r="E251" s="185">
        <v>16.25</v>
      </c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51"/>
      <c r="Z251" s="151"/>
      <c r="AA251" s="151"/>
      <c r="AB251" s="151"/>
      <c r="AC251" s="151"/>
      <c r="AD251" s="151"/>
      <c r="AE251" s="151"/>
      <c r="AF251" s="151"/>
      <c r="AG251" s="151" t="s">
        <v>163</v>
      </c>
      <c r="AH251" s="151">
        <v>2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 x14ac:dyDescent="0.25">
      <c r="A252" s="158"/>
      <c r="B252" s="159"/>
      <c r="C252" s="191" t="s">
        <v>196</v>
      </c>
      <c r="D252" s="186"/>
      <c r="E252" s="187">
        <v>218.61799999999999</v>
      </c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51"/>
      <c r="Z252" s="151"/>
      <c r="AA252" s="151"/>
      <c r="AB252" s="151"/>
      <c r="AC252" s="151"/>
      <c r="AD252" s="151"/>
      <c r="AE252" s="151"/>
      <c r="AF252" s="151"/>
      <c r="AG252" s="151" t="s">
        <v>163</v>
      </c>
      <c r="AH252" s="151">
        <v>3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5">
      <c r="A253" s="158"/>
      <c r="B253" s="159"/>
      <c r="C253" s="189" t="s">
        <v>166</v>
      </c>
      <c r="D253" s="184"/>
      <c r="E253" s="185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51"/>
      <c r="Z253" s="151"/>
      <c r="AA253" s="151"/>
      <c r="AB253" s="151"/>
      <c r="AC253" s="151"/>
      <c r="AD253" s="151"/>
      <c r="AE253" s="151"/>
      <c r="AF253" s="151"/>
      <c r="AG253" s="151" t="s">
        <v>163</v>
      </c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 x14ac:dyDescent="0.25">
      <c r="A254" s="158"/>
      <c r="B254" s="159"/>
      <c r="C254" s="188" t="s">
        <v>362</v>
      </c>
      <c r="D254" s="182"/>
      <c r="E254" s="183">
        <v>2529.6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51"/>
      <c r="Z254" s="151"/>
      <c r="AA254" s="151"/>
      <c r="AB254" s="151"/>
      <c r="AC254" s="151"/>
      <c r="AD254" s="151"/>
      <c r="AE254" s="151"/>
      <c r="AF254" s="151"/>
      <c r="AG254" s="151" t="s">
        <v>163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 x14ac:dyDescent="0.25">
      <c r="A255" s="168">
        <v>28</v>
      </c>
      <c r="B255" s="169" t="s">
        <v>368</v>
      </c>
      <c r="C255" s="178" t="s">
        <v>369</v>
      </c>
      <c r="D255" s="170" t="s">
        <v>188</v>
      </c>
      <c r="E255" s="171">
        <v>1119.4558199999999</v>
      </c>
      <c r="F255" s="172"/>
      <c r="G255" s="173">
        <f>ROUND(E255*F255,2)</f>
        <v>0</v>
      </c>
      <c r="H255" s="172"/>
      <c r="I255" s="173">
        <f>ROUND(E255*H255,2)</f>
        <v>0</v>
      </c>
      <c r="J255" s="172"/>
      <c r="K255" s="173">
        <f>ROUND(E255*J255,2)</f>
        <v>0</v>
      </c>
      <c r="L255" s="173">
        <v>21</v>
      </c>
      <c r="M255" s="173">
        <f>G255*(1+L255/100)</f>
        <v>0</v>
      </c>
      <c r="N255" s="173">
        <v>0</v>
      </c>
      <c r="O255" s="173">
        <f>ROUND(E255*N255,2)</f>
        <v>0</v>
      </c>
      <c r="P255" s="173">
        <v>0</v>
      </c>
      <c r="Q255" s="173">
        <f>ROUND(E255*P255,2)</f>
        <v>0</v>
      </c>
      <c r="R255" s="173" t="s">
        <v>155</v>
      </c>
      <c r="S255" s="173" t="s">
        <v>156</v>
      </c>
      <c r="T255" s="174" t="s">
        <v>156</v>
      </c>
      <c r="U255" s="160">
        <v>0</v>
      </c>
      <c r="V255" s="160">
        <f>ROUND(E255*U255,2)</f>
        <v>0</v>
      </c>
      <c r="W255" s="160"/>
      <c r="X255" s="160" t="s">
        <v>157</v>
      </c>
      <c r="Y255" s="151"/>
      <c r="Z255" s="151"/>
      <c r="AA255" s="151"/>
      <c r="AB255" s="151"/>
      <c r="AC255" s="151"/>
      <c r="AD255" s="151"/>
      <c r="AE255" s="151"/>
      <c r="AF255" s="151"/>
      <c r="AG255" s="151" t="s">
        <v>158</v>
      </c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1" x14ac:dyDescent="0.25">
      <c r="A256" s="158"/>
      <c r="B256" s="159"/>
      <c r="C256" s="188" t="s">
        <v>316</v>
      </c>
      <c r="D256" s="182"/>
      <c r="E256" s="183">
        <v>1119.4558199999999</v>
      </c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51"/>
      <c r="Z256" s="151"/>
      <c r="AA256" s="151"/>
      <c r="AB256" s="151"/>
      <c r="AC256" s="151"/>
      <c r="AD256" s="151"/>
      <c r="AE256" s="151"/>
      <c r="AF256" s="151"/>
      <c r="AG256" s="151" t="s">
        <v>163</v>
      </c>
      <c r="AH256" s="151">
        <v>5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 x14ac:dyDescent="0.25">
      <c r="A257" s="168">
        <v>29</v>
      </c>
      <c r="B257" s="169" t="s">
        <v>370</v>
      </c>
      <c r="C257" s="178" t="s">
        <v>371</v>
      </c>
      <c r="D257" s="170" t="s">
        <v>175</v>
      </c>
      <c r="E257" s="171">
        <v>41</v>
      </c>
      <c r="F257" s="172"/>
      <c r="G257" s="173">
        <f>ROUND(E257*F257,2)</f>
        <v>0</v>
      </c>
      <c r="H257" s="172"/>
      <c r="I257" s="173">
        <f>ROUND(E257*H257,2)</f>
        <v>0</v>
      </c>
      <c r="J257" s="172"/>
      <c r="K257" s="173">
        <f>ROUND(E257*J257,2)</f>
        <v>0</v>
      </c>
      <c r="L257" s="173">
        <v>21</v>
      </c>
      <c r="M257" s="173">
        <f>G257*(1+L257/100)</f>
        <v>0</v>
      </c>
      <c r="N257" s="173">
        <v>7.6000000000000004E-4</v>
      </c>
      <c r="O257" s="173">
        <f>ROUND(E257*N257,2)</f>
        <v>0.03</v>
      </c>
      <c r="P257" s="173">
        <v>0</v>
      </c>
      <c r="Q257" s="173">
        <f>ROUND(E257*P257,2)</f>
        <v>0</v>
      </c>
      <c r="R257" s="173"/>
      <c r="S257" s="173" t="s">
        <v>129</v>
      </c>
      <c r="T257" s="174" t="s">
        <v>156</v>
      </c>
      <c r="U257" s="160">
        <v>4.7103299999999999</v>
      </c>
      <c r="V257" s="160">
        <f>ROUND(E257*U257,2)</f>
        <v>193.12</v>
      </c>
      <c r="W257" s="160"/>
      <c r="X257" s="160" t="s">
        <v>157</v>
      </c>
      <c r="Y257" s="151"/>
      <c r="Z257" s="151"/>
      <c r="AA257" s="151"/>
      <c r="AB257" s="151"/>
      <c r="AC257" s="151"/>
      <c r="AD257" s="151"/>
      <c r="AE257" s="151"/>
      <c r="AF257" s="151"/>
      <c r="AG257" s="151" t="s">
        <v>158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 x14ac:dyDescent="0.25">
      <c r="A258" s="158"/>
      <c r="B258" s="159"/>
      <c r="C258" s="188" t="s">
        <v>372</v>
      </c>
      <c r="D258" s="182"/>
      <c r="E258" s="183">
        <v>41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51"/>
      <c r="Z258" s="151"/>
      <c r="AA258" s="151"/>
      <c r="AB258" s="151"/>
      <c r="AC258" s="151"/>
      <c r="AD258" s="151"/>
      <c r="AE258" s="151"/>
      <c r="AF258" s="151"/>
      <c r="AG258" s="151" t="s">
        <v>163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 x14ac:dyDescent="0.25">
      <c r="A259" s="168">
        <v>30</v>
      </c>
      <c r="B259" s="169" t="s">
        <v>373</v>
      </c>
      <c r="C259" s="178" t="s">
        <v>374</v>
      </c>
      <c r="D259" s="170" t="s">
        <v>175</v>
      </c>
      <c r="E259" s="171">
        <v>26.5</v>
      </c>
      <c r="F259" s="172"/>
      <c r="G259" s="173">
        <f>ROUND(E259*F259,2)</f>
        <v>0</v>
      </c>
      <c r="H259" s="172"/>
      <c r="I259" s="173">
        <f>ROUND(E259*H259,2)</f>
        <v>0</v>
      </c>
      <c r="J259" s="172"/>
      <c r="K259" s="173">
        <f>ROUND(E259*J259,2)</f>
        <v>0</v>
      </c>
      <c r="L259" s="173">
        <v>21</v>
      </c>
      <c r="M259" s="173">
        <f>G259*(1+L259/100)</f>
        <v>0</v>
      </c>
      <c r="N259" s="173">
        <v>1.23E-3</v>
      </c>
      <c r="O259" s="173">
        <f>ROUND(E259*N259,2)</f>
        <v>0.03</v>
      </c>
      <c r="P259" s="173">
        <v>0</v>
      </c>
      <c r="Q259" s="173">
        <f>ROUND(E259*P259,2)</f>
        <v>0</v>
      </c>
      <c r="R259" s="173"/>
      <c r="S259" s="173" t="s">
        <v>129</v>
      </c>
      <c r="T259" s="174" t="s">
        <v>156</v>
      </c>
      <c r="U259" s="160">
        <v>6.4448600000000003</v>
      </c>
      <c r="V259" s="160">
        <f>ROUND(E259*U259,2)</f>
        <v>170.79</v>
      </c>
      <c r="W259" s="160"/>
      <c r="X259" s="160" t="s">
        <v>157</v>
      </c>
      <c r="Y259" s="151"/>
      <c r="Z259" s="151"/>
      <c r="AA259" s="151"/>
      <c r="AB259" s="151"/>
      <c r="AC259" s="151"/>
      <c r="AD259" s="151"/>
      <c r="AE259" s="151"/>
      <c r="AF259" s="151"/>
      <c r="AG259" s="151" t="s">
        <v>158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1" x14ac:dyDescent="0.25">
      <c r="A260" s="158"/>
      <c r="B260" s="159"/>
      <c r="C260" s="188" t="s">
        <v>375</v>
      </c>
      <c r="D260" s="182"/>
      <c r="E260" s="183">
        <v>26.5</v>
      </c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51"/>
      <c r="Z260" s="151"/>
      <c r="AA260" s="151"/>
      <c r="AB260" s="151"/>
      <c r="AC260" s="151"/>
      <c r="AD260" s="151"/>
      <c r="AE260" s="151"/>
      <c r="AF260" s="151"/>
      <c r="AG260" s="151" t="s">
        <v>163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 x14ac:dyDescent="0.25">
      <c r="A261" s="168">
        <v>31</v>
      </c>
      <c r="B261" s="169" t="s">
        <v>376</v>
      </c>
      <c r="C261" s="178" t="s">
        <v>377</v>
      </c>
      <c r="D261" s="170" t="s">
        <v>378</v>
      </c>
      <c r="E261" s="171">
        <v>455.81400000000002</v>
      </c>
      <c r="F261" s="172"/>
      <c r="G261" s="173">
        <f>ROUND(E261*F261,2)</f>
        <v>0</v>
      </c>
      <c r="H261" s="172"/>
      <c r="I261" s="173">
        <f>ROUND(E261*H261,2)</f>
        <v>0</v>
      </c>
      <c r="J261" s="172"/>
      <c r="K261" s="173">
        <f>ROUND(E261*J261,2)</f>
        <v>0</v>
      </c>
      <c r="L261" s="173">
        <v>21</v>
      </c>
      <c r="M261" s="173">
        <f>G261*(1+L261/100)</f>
        <v>0</v>
      </c>
      <c r="N261" s="173">
        <v>1E-3</v>
      </c>
      <c r="O261" s="173">
        <f>ROUND(E261*N261,2)</f>
        <v>0.46</v>
      </c>
      <c r="P261" s="173">
        <v>0</v>
      </c>
      <c r="Q261" s="173">
        <f>ROUND(E261*P261,2)</f>
        <v>0</v>
      </c>
      <c r="R261" s="173" t="s">
        <v>379</v>
      </c>
      <c r="S261" s="173" t="s">
        <v>156</v>
      </c>
      <c r="T261" s="174" t="s">
        <v>156</v>
      </c>
      <c r="U261" s="160">
        <v>0</v>
      </c>
      <c r="V261" s="160">
        <f>ROUND(E261*U261,2)</f>
        <v>0</v>
      </c>
      <c r="W261" s="160"/>
      <c r="X261" s="160" t="s">
        <v>380</v>
      </c>
      <c r="Y261" s="151"/>
      <c r="Z261" s="151"/>
      <c r="AA261" s="151"/>
      <c r="AB261" s="151"/>
      <c r="AC261" s="151"/>
      <c r="AD261" s="151"/>
      <c r="AE261" s="151"/>
      <c r="AF261" s="151"/>
      <c r="AG261" s="151" t="s">
        <v>381</v>
      </c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 x14ac:dyDescent="0.25">
      <c r="A262" s="158"/>
      <c r="B262" s="159"/>
      <c r="C262" s="188" t="s">
        <v>382</v>
      </c>
      <c r="D262" s="182"/>
      <c r="E262" s="183">
        <v>455.81400000000002</v>
      </c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51"/>
      <c r="Z262" s="151"/>
      <c r="AA262" s="151"/>
      <c r="AB262" s="151"/>
      <c r="AC262" s="151"/>
      <c r="AD262" s="151"/>
      <c r="AE262" s="151"/>
      <c r="AF262" s="151"/>
      <c r="AG262" s="151" t="s">
        <v>163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 x14ac:dyDescent="0.25">
      <c r="A263" s="168">
        <v>32</v>
      </c>
      <c r="B263" s="169" t="s">
        <v>383</v>
      </c>
      <c r="C263" s="178" t="s">
        <v>384</v>
      </c>
      <c r="D263" s="170" t="s">
        <v>175</v>
      </c>
      <c r="E263" s="171">
        <v>45.1</v>
      </c>
      <c r="F263" s="172"/>
      <c r="G263" s="173">
        <f>ROUND(E263*F263,2)</f>
        <v>0</v>
      </c>
      <c r="H263" s="172"/>
      <c r="I263" s="173">
        <f>ROUND(E263*H263,2)</f>
        <v>0</v>
      </c>
      <c r="J263" s="172"/>
      <c r="K263" s="173">
        <f>ROUND(E263*J263,2)</f>
        <v>0</v>
      </c>
      <c r="L263" s="173">
        <v>21</v>
      </c>
      <c r="M263" s="173">
        <f>G263*(1+L263/100)</f>
        <v>0</v>
      </c>
      <c r="N263" s="173">
        <v>0.1046</v>
      </c>
      <c r="O263" s="173">
        <f>ROUND(E263*N263,2)</f>
        <v>4.72</v>
      </c>
      <c r="P263" s="173">
        <v>0</v>
      </c>
      <c r="Q263" s="173">
        <f>ROUND(E263*P263,2)</f>
        <v>0</v>
      </c>
      <c r="R263" s="173"/>
      <c r="S263" s="173" t="s">
        <v>129</v>
      </c>
      <c r="T263" s="174" t="s">
        <v>156</v>
      </c>
      <c r="U263" s="160">
        <v>0</v>
      </c>
      <c r="V263" s="160">
        <f>ROUND(E263*U263,2)</f>
        <v>0</v>
      </c>
      <c r="W263" s="160"/>
      <c r="X263" s="160" t="s">
        <v>380</v>
      </c>
      <c r="Y263" s="151"/>
      <c r="Z263" s="151"/>
      <c r="AA263" s="151"/>
      <c r="AB263" s="151"/>
      <c r="AC263" s="151"/>
      <c r="AD263" s="151"/>
      <c r="AE263" s="151"/>
      <c r="AF263" s="151"/>
      <c r="AG263" s="151" t="s">
        <v>381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 x14ac:dyDescent="0.25">
      <c r="A264" s="158"/>
      <c r="B264" s="159"/>
      <c r="C264" s="188" t="s">
        <v>385</v>
      </c>
      <c r="D264" s="182"/>
      <c r="E264" s="183">
        <v>45.1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51"/>
      <c r="Z264" s="151"/>
      <c r="AA264" s="151"/>
      <c r="AB264" s="151"/>
      <c r="AC264" s="151"/>
      <c r="AD264" s="151"/>
      <c r="AE264" s="151"/>
      <c r="AF264" s="151"/>
      <c r="AG264" s="151" t="s">
        <v>163</v>
      </c>
      <c r="AH264" s="151">
        <v>5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 x14ac:dyDescent="0.25">
      <c r="A265" s="168">
        <v>33</v>
      </c>
      <c r="B265" s="169" t="s">
        <v>386</v>
      </c>
      <c r="C265" s="178" t="s">
        <v>387</v>
      </c>
      <c r="D265" s="170" t="s">
        <v>175</v>
      </c>
      <c r="E265" s="171">
        <v>29.15</v>
      </c>
      <c r="F265" s="172"/>
      <c r="G265" s="173">
        <f>ROUND(E265*F265,2)</f>
        <v>0</v>
      </c>
      <c r="H265" s="172"/>
      <c r="I265" s="173">
        <f>ROUND(E265*H265,2)</f>
        <v>0</v>
      </c>
      <c r="J265" s="172"/>
      <c r="K265" s="173">
        <f>ROUND(E265*J265,2)</f>
        <v>0</v>
      </c>
      <c r="L265" s="173">
        <v>21</v>
      </c>
      <c r="M265" s="173">
        <f>G265*(1+L265/100)</f>
        <v>0</v>
      </c>
      <c r="N265" s="173">
        <v>0.32329999999999998</v>
      </c>
      <c r="O265" s="173">
        <f>ROUND(E265*N265,2)</f>
        <v>9.42</v>
      </c>
      <c r="P265" s="173">
        <v>0</v>
      </c>
      <c r="Q265" s="173">
        <f>ROUND(E265*P265,2)</f>
        <v>0</v>
      </c>
      <c r="R265" s="173"/>
      <c r="S265" s="173" t="s">
        <v>129</v>
      </c>
      <c r="T265" s="174" t="s">
        <v>156</v>
      </c>
      <c r="U265" s="160">
        <v>0</v>
      </c>
      <c r="V265" s="160">
        <f>ROUND(E265*U265,2)</f>
        <v>0</v>
      </c>
      <c r="W265" s="160"/>
      <c r="X265" s="160" t="s">
        <v>380</v>
      </c>
      <c r="Y265" s="151"/>
      <c r="Z265" s="151"/>
      <c r="AA265" s="151"/>
      <c r="AB265" s="151"/>
      <c r="AC265" s="151"/>
      <c r="AD265" s="151"/>
      <c r="AE265" s="151"/>
      <c r="AF265" s="151"/>
      <c r="AG265" s="151" t="s">
        <v>381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 x14ac:dyDescent="0.25">
      <c r="A266" s="158"/>
      <c r="B266" s="159"/>
      <c r="C266" s="188" t="s">
        <v>388</v>
      </c>
      <c r="D266" s="182"/>
      <c r="E266" s="183">
        <v>29.15</v>
      </c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51"/>
      <c r="Z266" s="151"/>
      <c r="AA266" s="151"/>
      <c r="AB266" s="151"/>
      <c r="AC266" s="151"/>
      <c r="AD266" s="151"/>
      <c r="AE266" s="151"/>
      <c r="AF266" s="151"/>
      <c r="AG266" s="151" t="s">
        <v>163</v>
      </c>
      <c r="AH266" s="151">
        <v>5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 x14ac:dyDescent="0.25">
      <c r="A267" s="168">
        <v>34</v>
      </c>
      <c r="B267" s="169" t="s">
        <v>389</v>
      </c>
      <c r="C267" s="178" t="s">
        <v>390</v>
      </c>
      <c r="D267" s="170" t="s">
        <v>188</v>
      </c>
      <c r="E267" s="171">
        <v>235.54643999999999</v>
      </c>
      <c r="F267" s="172"/>
      <c r="G267" s="173">
        <f>ROUND(E267*F267,2)</f>
        <v>0</v>
      </c>
      <c r="H267" s="172"/>
      <c r="I267" s="173">
        <f>ROUND(E267*H267,2)</f>
        <v>0</v>
      </c>
      <c r="J267" s="172"/>
      <c r="K267" s="173">
        <f>ROUND(E267*J267,2)</f>
        <v>0</v>
      </c>
      <c r="L267" s="173">
        <v>21</v>
      </c>
      <c r="M267" s="173">
        <f>G267*(1+L267/100)</f>
        <v>0</v>
      </c>
      <c r="N267" s="173">
        <v>0</v>
      </c>
      <c r="O267" s="173">
        <f>ROUND(E267*N267,2)</f>
        <v>0</v>
      </c>
      <c r="P267" s="173">
        <v>0</v>
      </c>
      <c r="Q267" s="173">
        <f>ROUND(E267*P267,2)</f>
        <v>0</v>
      </c>
      <c r="R267" s="173"/>
      <c r="S267" s="173" t="s">
        <v>129</v>
      </c>
      <c r="T267" s="174" t="s">
        <v>130</v>
      </c>
      <c r="U267" s="160">
        <v>0</v>
      </c>
      <c r="V267" s="160">
        <f>ROUND(E267*U267,2)</f>
        <v>0</v>
      </c>
      <c r="W267" s="160"/>
      <c r="X267" s="160" t="s">
        <v>380</v>
      </c>
      <c r="Y267" s="151"/>
      <c r="Z267" s="151"/>
      <c r="AA267" s="151"/>
      <c r="AB267" s="151"/>
      <c r="AC267" s="151"/>
      <c r="AD267" s="151"/>
      <c r="AE267" s="151"/>
      <c r="AF267" s="151"/>
      <c r="AG267" s="151" t="s">
        <v>381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 x14ac:dyDescent="0.25">
      <c r="A268" s="158"/>
      <c r="B268" s="159"/>
      <c r="C268" s="188" t="s">
        <v>391</v>
      </c>
      <c r="D268" s="182"/>
      <c r="E268" s="183">
        <v>235.54643999999999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51"/>
      <c r="Z268" s="151"/>
      <c r="AA268" s="151"/>
      <c r="AB268" s="151"/>
      <c r="AC268" s="151"/>
      <c r="AD268" s="151"/>
      <c r="AE268" s="151"/>
      <c r="AF268" s="151"/>
      <c r="AG268" s="151" t="s">
        <v>163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 x14ac:dyDescent="0.25">
      <c r="A269" s="168">
        <v>35</v>
      </c>
      <c r="B269" s="169" t="s">
        <v>392</v>
      </c>
      <c r="C269" s="178" t="s">
        <v>393</v>
      </c>
      <c r="D269" s="170" t="s">
        <v>394</v>
      </c>
      <c r="E269" s="171">
        <v>565.86089000000004</v>
      </c>
      <c r="F269" s="172"/>
      <c r="G269" s="173">
        <f>ROUND(E269*F269,2)</f>
        <v>0</v>
      </c>
      <c r="H269" s="172"/>
      <c r="I269" s="173">
        <f>ROUND(E269*H269,2)</f>
        <v>0</v>
      </c>
      <c r="J269" s="172"/>
      <c r="K269" s="173">
        <f>ROUND(E269*J269,2)</f>
        <v>0</v>
      </c>
      <c r="L269" s="173">
        <v>21</v>
      </c>
      <c r="M269" s="173">
        <f>G269*(1+L269/100)</f>
        <v>0</v>
      </c>
      <c r="N269" s="173">
        <v>1</v>
      </c>
      <c r="O269" s="173">
        <f>ROUND(E269*N269,2)</f>
        <v>565.86</v>
      </c>
      <c r="P269" s="173">
        <v>0</v>
      </c>
      <c r="Q269" s="173">
        <f>ROUND(E269*P269,2)</f>
        <v>0</v>
      </c>
      <c r="R269" s="173" t="s">
        <v>379</v>
      </c>
      <c r="S269" s="173" t="s">
        <v>156</v>
      </c>
      <c r="T269" s="174" t="s">
        <v>156</v>
      </c>
      <c r="U269" s="160">
        <v>0</v>
      </c>
      <c r="V269" s="160">
        <f>ROUND(E269*U269,2)</f>
        <v>0</v>
      </c>
      <c r="W269" s="160"/>
      <c r="X269" s="160" t="s">
        <v>380</v>
      </c>
      <c r="Y269" s="151"/>
      <c r="Z269" s="151"/>
      <c r="AA269" s="151"/>
      <c r="AB269" s="151"/>
      <c r="AC269" s="151"/>
      <c r="AD269" s="151"/>
      <c r="AE269" s="151"/>
      <c r="AF269" s="151"/>
      <c r="AG269" s="151" t="s">
        <v>381</v>
      </c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 x14ac:dyDescent="0.25">
      <c r="A270" s="158"/>
      <c r="B270" s="159"/>
      <c r="C270" s="188" t="s">
        <v>395</v>
      </c>
      <c r="D270" s="182"/>
      <c r="E270" s="183">
        <v>565.86089000000004</v>
      </c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51"/>
      <c r="Z270" s="151"/>
      <c r="AA270" s="151"/>
      <c r="AB270" s="151"/>
      <c r="AC270" s="151"/>
      <c r="AD270" s="151"/>
      <c r="AE270" s="151"/>
      <c r="AF270" s="151"/>
      <c r="AG270" s="151" t="s">
        <v>163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 x14ac:dyDescent="0.25">
      <c r="A271" s="168">
        <v>36</v>
      </c>
      <c r="B271" s="169" t="s">
        <v>396</v>
      </c>
      <c r="C271" s="178" t="s">
        <v>397</v>
      </c>
      <c r="D271" s="170" t="s">
        <v>394</v>
      </c>
      <c r="E271" s="171">
        <v>325.71019999999999</v>
      </c>
      <c r="F271" s="172"/>
      <c r="G271" s="173">
        <f>ROUND(E271*F271,2)</f>
        <v>0</v>
      </c>
      <c r="H271" s="172"/>
      <c r="I271" s="173">
        <f>ROUND(E271*H271,2)</f>
        <v>0</v>
      </c>
      <c r="J271" s="172"/>
      <c r="K271" s="173">
        <f>ROUND(E271*J271,2)</f>
        <v>0</v>
      </c>
      <c r="L271" s="173">
        <v>21</v>
      </c>
      <c r="M271" s="173">
        <f>G271*(1+L271/100)</f>
        <v>0</v>
      </c>
      <c r="N271" s="173">
        <v>1</v>
      </c>
      <c r="O271" s="173">
        <f>ROUND(E271*N271,2)</f>
        <v>325.70999999999998</v>
      </c>
      <c r="P271" s="173">
        <v>0</v>
      </c>
      <c r="Q271" s="173">
        <f>ROUND(E271*P271,2)</f>
        <v>0</v>
      </c>
      <c r="R271" s="173" t="s">
        <v>379</v>
      </c>
      <c r="S271" s="173" t="s">
        <v>156</v>
      </c>
      <c r="T271" s="174" t="s">
        <v>156</v>
      </c>
      <c r="U271" s="160">
        <v>0</v>
      </c>
      <c r="V271" s="160">
        <f>ROUND(E271*U271,2)</f>
        <v>0</v>
      </c>
      <c r="W271" s="160"/>
      <c r="X271" s="160" t="s">
        <v>380</v>
      </c>
      <c r="Y271" s="151"/>
      <c r="Z271" s="151"/>
      <c r="AA271" s="151"/>
      <c r="AB271" s="151"/>
      <c r="AC271" s="151"/>
      <c r="AD271" s="151"/>
      <c r="AE271" s="151"/>
      <c r="AF271" s="151"/>
      <c r="AG271" s="151" t="s">
        <v>398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 x14ac:dyDescent="0.25">
      <c r="A272" s="158"/>
      <c r="B272" s="159"/>
      <c r="C272" s="188" t="s">
        <v>399</v>
      </c>
      <c r="D272" s="182"/>
      <c r="E272" s="183">
        <v>325.71019999999999</v>
      </c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51"/>
      <c r="Z272" s="151"/>
      <c r="AA272" s="151"/>
      <c r="AB272" s="151"/>
      <c r="AC272" s="151"/>
      <c r="AD272" s="151"/>
      <c r="AE272" s="151"/>
      <c r="AF272" s="151"/>
      <c r="AG272" s="151" t="s">
        <v>163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x14ac:dyDescent="0.25">
      <c r="A273" s="162" t="s">
        <v>124</v>
      </c>
      <c r="B273" s="163" t="s">
        <v>72</v>
      </c>
      <c r="C273" s="177" t="s">
        <v>73</v>
      </c>
      <c r="D273" s="164"/>
      <c r="E273" s="165"/>
      <c r="F273" s="166"/>
      <c r="G273" s="166">
        <f>SUMIF(AG274:AG298,"&lt;&gt;NOR",G274:G298)</f>
        <v>0</v>
      </c>
      <c r="H273" s="166"/>
      <c r="I273" s="166">
        <f>SUM(I274:I298)</f>
        <v>0</v>
      </c>
      <c r="J273" s="166"/>
      <c r="K273" s="166">
        <f>SUM(K274:K298)</f>
        <v>0</v>
      </c>
      <c r="L273" s="166"/>
      <c r="M273" s="166">
        <f>SUM(M274:M298)</f>
        <v>0</v>
      </c>
      <c r="N273" s="166"/>
      <c r="O273" s="166">
        <f>SUM(O274:O298)</f>
        <v>0</v>
      </c>
      <c r="P273" s="166"/>
      <c r="Q273" s="166">
        <f>SUM(Q274:Q298)</f>
        <v>177.91</v>
      </c>
      <c r="R273" s="166"/>
      <c r="S273" s="166"/>
      <c r="T273" s="167"/>
      <c r="U273" s="161"/>
      <c r="V273" s="161">
        <f>SUM(V274:V298)</f>
        <v>46.099999999999994</v>
      </c>
      <c r="W273" s="161"/>
      <c r="X273" s="161"/>
      <c r="AG273" t="s">
        <v>125</v>
      </c>
    </row>
    <row r="274" spans="1:60" ht="30.6" outlineLevel="1" x14ac:dyDescent="0.25">
      <c r="A274" s="168">
        <v>37</v>
      </c>
      <c r="B274" s="169" t="s">
        <v>400</v>
      </c>
      <c r="C274" s="178" t="s">
        <v>401</v>
      </c>
      <c r="D274" s="170" t="s">
        <v>258</v>
      </c>
      <c r="E274" s="171">
        <v>31.75</v>
      </c>
      <c r="F274" s="172"/>
      <c r="G274" s="173">
        <f>ROUND(E274*F274,2)</f>
        <v>0</v>
      </c>
      <c r="H274" s="172"/>
      <c r="I274" s="173">
        <f>ROUND(E274*H274,2)</f>
        <v>0</v>
      </c>
      <c r="J274" s="172"/>
      <c r="K274" s="173">
        <f>ROUND(E274*J274,2)</f>
        <v>0</v>
      </c>
      <c r="L274" s="173">
        <v>21</v>
      </c>
      <c r="M274" s="173">
        <f>G274*(1+L274/100)</f>
        <v>0</v>
      </c>
      <c r="N274" s="173">
        <v>0</v>
      </c>
      <c r="O274" s="173">
        <f>ROUND(E274*N274,2)</f>
        <v>0</v>
      </c>
      <c r="P274" s="173">
        <v>0.40799999999999997</v>
      </c>
      <c r="Q274" s="173">
        <f>ROUND(E274*P274,2)</f>
        <v>12.95</v>
      </c>
      <c r="R274" s="173" t="s">
        <v>402</v>
      </c>
      <c r="S274" s="173" t="s">
        <v>156</v>
      </c>
      <c r="T274" s="174" t="s">
        <v>156</v>
      </c>
      <c r="U274" s="160">
        <v>6.2E-2</v>
      </c>
      <c r="V274" s="160">
        <f>ROUND(E274*U274,2)</f>
        <v>1.97</v>
      </c>
      <c r="W274" s="160"/>
      <c r="X274" s="160" t="s">
        <v>157</v>
      </c>
      <c r="Y274" s="151"/>
      <c r="Z274" s="151"/>
      <c r="AA274" s="151"/>
      <c r="AB274" s="151"/>
      <c r="AC274" s="151"/>
      <c r="AD274" s="151"/>
      <c r="AE274" s="151"/>
      <c r="AF274" s="151"/>
      <c r="AG274" s="151" t="s">
        <v>158</v>
      </c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 x14ac:dyDescent="0.25">
      <c r="A275" s="158"/>
      <c r="B275" s="159"/>
      <c r="C275" s="258" t="s">
        <v>403</v>
      </c>
      <c r="D275" s="259"/>
      <c r="E275" s="259"/>
      <c r="F275" s="259"/>
      <c r="G275" s="259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51"/>
      <c r="Z275" s="151"/>
      <c r="AA275" s="151"/>
      <c r="AB275" s="151"/>
      <c r="AC275" s="151"/>
      <c r="AD275" s="151"/>
      <c r="AE275" s="151"/>
      <c r="AF275" s="151"/>
      <c r="AG275" s="151" t="s">
        <v>160</v>
      </c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 x14ac:dyDescent="0.25">
      <c r="A276" s="158"/>
      <c r="B276" s="159"/>
      <c r="C276" s="188" t="s">
        <v>404</v>
      </c>
      <c r="D276" s="182"/>
      <c r="E276" s="183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51"/>
      <c r="Z276" s="151"/>
      <c r="AA276" s="151"/>
      <c r="AB276" s="151"/>
      <c r="AC276" s="151"/>
      <c r="AD276" s="151"/>
      <c r="AE276" s="151"/>
      <c r="AF276" s="151"/>
      <c r="AG276" s="151" t="s">
        <v>163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 x14ac:dyDescent="0.25">
      <c r="A277" s="158"/>
      <c r="B277" s="159"/>
      <c r="C277" s="188" t="s">
        <v>405</v>
      </c>
      <c r="D277" s="182"/>
      <c r="E277" s="183">
        <v>10</v>
      </c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51"/>
      <c r="Z277" s="151"/>
      <c r="AA277" s="151"/>
      <c r="AB277" s="151"/>
      <c r="AC277" s="151"/>
      <c r="AD277" s="151"/>
      <c r="AE277" s="151"/>
      <c r="AF277" s="151"/>
      <c r="AG277" s="151" t="s">
        <v>163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 x14ac:dyDescent="0.25">
      <c r="A278" s="158"/>
      <c r="B278" s="159"/>
      <c r="C278" s="188" t="s">
        <v>406</v>
      </c>
      <c r="D278" s="182"/>
      <c r="E278" s="183">
        <v>12</v>
      </c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51"/>
      <c r="Z278" s="151"/>
      <c r="AA278" s="151"/>
      <c r="AB278" s="151"/>
      <c r="AC278" s="151"/>
      <c r="AD278" s="151"/>
      <c r="AE278" s="151"/>
      <c r="AF278" s="151"/>
      <c r="AG278" s="151" t="s">
        <v>163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 x14ac:dyDescent="0.25">
      <c r="A279" s="158"/>
      <c r="B279" s="159"/>
      <c r="C279" s="188" t="s">
        <v>331</v>
      </c>
      <c r="D279" s="182"/>
      <c r="E279" s="183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51"/>
      <c r="Z279" s="151"/>
      <c r="AA279" s="151"/>
      <c r="AB279" s="151"/>
      <c r="AC279" s="151"/>
      <c r="AD279" s="151"/>
      <c r="AE279" s="151"/>
      <c r="AF279" s="151"/>
      <c r="AG279" s="151" t="s">
        <v>163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 x14ac:dyDescent="0.25">
      <c r="A280" s="158"/>
      <c r="B280" s="159"/>
      <c r="C280" s="188" t="s">
        <v>407</v>
      </c>
      <c r="D280" s="182"/>
      <c r="E280" s="183">
        <v>9.75</v>
      </c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51"/>
      <c r="Z280" s="151"/>
      <c r="AA280" s="151"/>
      <c r="AB280" s="151"/>
      <c r="AC280" s="151"/>
      <c r="AD280" s="151"/>
      <c r="AE280" s="151"/>
      <c r="AF280" s="151"/>
      <c r="AG280" s="151" t="s">
        <v>163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ht="20.399999999999999" outlineLevel="1" x14ac:dyDescent="0.25">
      <c r="A281" s="168">
        <v>38</v>
      </c>
      <c r="B281" s="169" t="s">
        <v>408</v>
      </c>
      <c r="C281" s="178" t="s">
        <v>409</v>
      </c>
      <c r="D281" s="170" t="s">
        <v>258</v>
      </c>
      <c r="E281" s="171">
        <v>31.75</v>
      </c>
      <c r="F281" s="172"/>
      <c r="G281" s="173">
        <f>ROUND(E281*F281,2)</f>
        <v>0</v>
      </c>
      <c r="H281" s="172"/>
      <c r="I281" s="173">
        <f>ROUND(E281*H281,2)</f>
        <v>0</v>
      </c>
      <c r="J281" s="172"/>
      <c r="K281" s="173">
        <f>ROUND(E281*J281,2)</f>
        <v>0</v>
      </c>
      <c r="L281" s="173">
        <v>21</v>
      </c>
      <c r="M281" s="173">
        <f>G281*(1+L281/100)</f>
        <v>0</v>
      </c>
      <c r="N281" s="173">
        <v>0</v>
      </c>
      <c r="O281" s="173">
        <f>ROUND(E281*N281,2)</f>
        <v>0</v>
      </c>
      <c r="P281" s="173">
        <v>0.33</v>
      </c>
      <c r="Q281" s="173">
        <f>ROUND(E281*P281,2)</f>
        <v>10.48</v>
      </c>
      <c r="R281" s="173" t="s">
        <v>402</v>
      </c>
      <c r="S281" s="173" t="s">
        <v>156</v>
      </c>
      <c r="T281" s="174" t="s">
        <v>156</v>
      </c>
      <c r="U281" s="160">
        <v>0.52649999999999997</v>
      </c>
      <c r="V281" s="160">
        <f>ROUND(E281*U281,2)</f>
        <v>16.72</v>
      </c>
      <c r="W281" s="160"/>
      <c r="X281" s="160" t="s">
        <v>157</v>
      </c>
      <c r="Y281" s="151"/>
      <c r="Z281" s="151"/>
      <c r="AA281" s="151"/>
      <c r="AB281" s="151"/>
      <c r="AC281" s="151"/>
      <c r="AD281" s="151"/>
      <c r="AE281" s="151"/>
      <c r="AF281" s="151"/>
      <c r="AG281" s="151" t="s">
        <v>158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 x14ac:dyDescent="0.25">
      <c r="A282" s="158"/>
      <c r="B282" s="159"/>
      <c r="C282" s="188" t="s">
        <v>410</v>
      </c>
      <c r="D282" s="182"/>
      <c r="E282" s="183">
        <v>31.75</v>
      </c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51"/>
      <c r="Z282" s="151"/>
      <c r="AA282" s="151"/>
      <c r="AB282" s="151"/>
      <c r="AC282" s="151"/>
      <c r="AD282" s="151"/>
      <c r="AE282" s="151"/>
      <c r="AF282" s="151"/>
      <c r="AG282" s="151" t="s">
        <v>163</v>
      </c>
      <c r="AH282" s="151">
        <v>5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ht="20.399999999999999" outlineLevel="1" x14ac:dyDescent="0.25">
      <c r="A283" s="168">
        <v>39</v>
      </c>
      <c r="B283" s="169" t="s">
        <v>411</v>
      </c>
      <c r="C283" s="178" t="s">
        <v>412</v>
      </c>
      <c r="D283" s="170" t="s">
        <v>258</v>
      </c>
      <c r="E283" s="171">
        <v>351.1</v>
      </c>
      <c r="F283" s="172"/>
      <c r="G283" s="173">
        <f>ROUND(E283*F283,2)</f>
        <v>0</v>
      </c>
      <c r="H283" s="172"/>
      <c r="I283" s="173">
        <f>ROUND(E283*H283,2)</f>
        <v>0</v>
      </c>
      <c r="J283" s="172"/>
      <c r="K283" s="173">
        <f>ROUND(E283*J283,2)</f>
        <v>0</v>
      </c>
      <c r="L283" s="173">
        <v>21</v>
      </c>
      <c r="M283" s="173">
        <f>G283*(1+L283/100)</f>
        <v>0</v>
      </c>
      <c r="N283" s="173">
        <v>0</v>
      </c>
      <c r="O283" s="173">
        <f>ROUND(E283*N283,2)</f>
        <v>0</v>
      </c>
      <c r="P283" s="173">
        <v>0.44</v>
      </c>
      <c r="Q283" s="173">
        <f>ROUND(E283*P283,2)</f>
        <v>154.47999999999999</v>
      </c>
      <c r="R283" s="173" t="s">
        <v>402</v>
      </c>
      <c r="S283" s="173" t="s">
        <v>156</v>
      </c>
      <c r="T283" s="174" t="s">
        <v>156</v>
      </c>
      <c r="U283" s="160">
        <v>7.2999999999999995E-2</v>
      </c>
      <c r="V283" s="160">
        <f>ROUND(E283*U283,2)</f>
        <v>25.63</v>
      </c>
      <c r="W283" s="160"/>
      <c r="X283" s="160" t="s">
        <v>157</v>
      </c>
      <c r="Y283" s="151"/>
      <c r="Z283" s="151"/>
      <c r="AA283" s="151"/>
      <c r="AB283" s="151"/>
      <c r="AC283" s="151"/>
      <c r="AD283" s="151"/>
      <c r="AE283" s="151"/>
      <c r="AF283" s="151"/>
      <c r="AG283" s="151" t="s">
        <v>158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 x14ac:dyDescent="0.25">
      <c r="A284" s="158"/>
      <c r="B284" s="159"/>
      <c r="C284" s="188" t="s">
        <v>413</v>
      </c>
      <c r="D284" s="182"/>
      <c r="E284" s="183">
        <v>316.2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51"/>
      <c r="Z284" s="151"/>
      <c r="AA284" s="151"/>
      <c r="AB284" s="151"/>
      <c r="AC284" s="151"/>
      <c r="AD284" s="151"/>
      <c r="AE284" s="151"/>
      <c r="AF284" s="151"/>
      <c r="AG284" s="151" t="s">
        <v>163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 x14ac:dyDescent="0.25">
      <c r="A285" s="158"/>
      <c r="B285" s="159"/>
      <c r="C285" s="188" t="s">
        <v>414</v>
      </c>
      <c r="D285" s="182"/>
      <c r="E285" s="183">
        <v>32.5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51"/>
      <c r="Z285" s="151"/>
      <c r="AA285" s="151"/>
      <c r="AB285" s="151"/>
      <c r="AC285" s="151"/>
      <c r="AD285" s="151"/>
      <c r="AE285" s="151"/>
      <c r="AF285" s="151"/>
      <c r="AG285" s="151" t="s">
        <v>163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 x14ac:dyDescent="0.25">
      <c r="A286" s="158"/>
      <c r="B286" s="159"/>
      <c r="C286" s="188" t="s">
        <v>415</v>
      </c>
      <c r="D286" s="182"/>
      <c r="E286" s="183">
        <v>2.4</v>
      </c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51"/>
      <c r="Z286" s="151"/>
      <c r="AA286" s="151"/>
      <c r="AB286" s="151"/>
      <c r="AC286" s="151"/>
      <c r="AD286" s="151"/>
      <c r="AE286" s="151"/>
      <c r="AF286" s="151"/>
      <c r="AG286" s="151" t="s">
        <v>163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ht="20.399999999999999" outlineLevel="1" x14ac:dyDescent="0.25">
      <c r="A287" s="168">
        <v>40</v>
      </c>
      <c r="B287" s="169" t="s">
        <v>416</v>
      </c>
      <c r="C287" s="178" t="s">
        <v>417</v>
      </c>
      <c r="D287" s="170" t="s">
        <v>418</v>
      </c>
      <c r="E287" s="171">
        <v>177.91550000000001</v>
      </c>
      <c r="F287" s="172"/>
      <c r="G287" s="173">
        <f>ROUND(E287*F287,2)</f>
        <v>0</v>
      </c>
      <c r="H287" s="172"/>
      <c r="I287" s="173">
        <f>ROUND(E287*H287,2)</f>
        <v>0</v>
      </c>
      <c r="J287" s="172"/>
      <c r="K287" s="173">
        <f>ROUND(E287*J287,2)</f>
        <v>0</v>
      </c>
      <c r="L287" s="173">
        <v>21</v>
      </c>
      <c r="M287" s="173">
        <f>G287*(1+L287/100)</f>
        <v>0</v>
      </c>
      <c r="N287" s="173">
        <v>0</v>
      </c>
      <c r="O287" s="173">
        <f>ROUND(E287*N287,2)</f>
        <v>0</v>
      </c>
      <c r="P287" s="173">
        <v>0</v>
      </c>
      <c r="Q287" s="173">
        <f>ROUND(E287*P287,2)</f>
        <v>0</v>
      </c>
      <c r="R287" s="173" t="s">
        <v>402</v>
      </c>
      <c r="S287" s="173" t="s">
        <v>156</v>
      </c>
      <c r="T287" s="174" t="s">
        <v>156</v>
      </c>
      <c r="U287" s="160">
        <v>0.01</v>
      </c>
      <c r="V287" s="160">
        <f>ROUND(E287*U287,2)</f>
        <v>1.78</v>
      </c>
      <c r="W287" s="160"/>
      <c r="X287" s="160" t="s">
        <v>419</v>
      </c>
      <c r="Y287" s="151"/>
      <c r="Z287" s="151"/>
      <c r="AA287" s="151"/>
      <c r="AB287" s="151"/>
      <c r="AC287" s="151"/>
      <c r="AD287" s="151"/>
      <c r="AE287" s="151"/>
      <c r="AF287" s="151"/>
      <c r="AG287" s="151" t="s">
        <v>420</v>
      </c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 x14ac:dyDescent="0.25">
      <c r="A288" s="158"/>
      <c r="B288" s="159"/>
      <c r="C288" s="188" t="s">
        <v>421</v>
      </c>
      <c r="D288" s="182"/>
      <c r="E288" s="183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51"/>
      <c r="Z288" s="151"/>
      <c r="AA288" s="151"/>
      <c r="AB288" s="151"/>
      <c r="AC288" s="151"/>
      <c r="AD288" s="151"/>
      <c r="AE288" s="151"/>
      <c r="AF288" s="151"/>
      <c r="AG288" s="151" t="s">
        <v>163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 x14ac:dyDescent="0.25">
      <c r="A289" s="158"/>
      <c r="B289" s="159"/>
      <c r="C289" s="188" t="s">
        <v>422</v>
      </c>
      <c r="D289" s="182"/>
      <c r="E289" s="183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51"/>
      <c r="Z289" s="151"/>
      <c r="AA289" s="151"/>
      <c r="AB289" s="151"/>
      <c r="AC289" s="151"/>
      <c r="AD289" s="151"/>
      <c r="AE289" s="151"/>
      <c r="AF289" s="151"/>
      <c r="AG289" s="151" t="s">
        <v>163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 x14ac:dyDescent="0.25">
      <c r="A290" s="158"/>
      <c r="B290" s="159"/>
      <c r="C290" s="188" t="s">
        <v>423</v>
      </c>
      <c r="D290" s="182"/>
      <c r="E290" s="183">
        <v>177.91550000000001</v>
      </c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51"/>
      <c r="Z290" s="151"/>
      <c r="AA290" s="151"/>
      <c r="AB290" s="151"/>
      <c r="AC290" s="151"/>
      <c r="AD290" s="151"/>
      <c r="AE290" s="151"/>
      <c r="AF290" s="151"/>
      <c r="AG290" s="151" t="s">
        <v>163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 x14ac:dyDescent="0.25">
      <c r="A291" s="168">
        <v>41</v>
      </c>
      <c r="B291" s="169" t="s">
        <v>424</v>
      </c>
      <c r="C291" s="178" t="s">
        <v>425</v>
      </c>
      <c r="D291" s="170" t="s">
        <v>418</v>
      </c>
      <c r="E291" s="171">
        <v>1601.2394999999999</v>
      </c>
      <c r="F291" s="172"/>
      <c r="G291" s="173">
        <f>ROUND(E291*F291,2)</f>
        <v>0</v>
      </c>
      <c r="H291" s="172"/>
      <c r="I291" s="173">
        <f>ROUND(E291*H291,2)</f>
        <v>0</v>
      </c>
      <c r="J291" s="172"/>
      <c r="K291" s="173">
        <f>ROUND(E291*J291,2)</f>
        <v>0</v>
      </c>
      <c r="L291" s="173">
        <v>21</v>
      </c>
      <c r="M291" s="173">
        <f>G291*(1+L291/100)</f>
        <v>0</v>
      </c>
      <c r="N291" s="173">
        <v>0</v>
      </c>
      <c r="O291" s="173">
        <f>ROUND(E291*N291,2)</f>
        <v>0</v>
      </c>
      <c r="P291" s="173">
        <v>0</v>
      </c>
      <c r="Q291" s="173">
        <f>ROUND(E291*P291,2)</f>
        <v>0</v>
      </c>
      <c r="R291" s="173" t="s">
        <v>402</v>
      </c>
      <c r="S291" s="173" t="s">
        <v>156</v>
      </c>
      <c r="T291" s="174" t="s">
        <v>156</v>
      </c>
      <c r="U291" s="160">
        <v>0</v>
      </c>
      <c r="V291" s="160">
        <f>ROUND(E291*U291,2)</f>
        <v>0</v>
      </c>
      <c r="W291" s="160"/>
      <c r="X291" s="160" t="s">
        <v>419</v>
      </c>
      <c r="Y291" s="151"/>
      <c r="Z291" s="151"/>
      <c r="AA291" s="151"/>
      <c r="AB291" s="151"/>
      <c r="AC291" s="151"/>
      <c r="AD291" s="151"/>
      <c r="AE291" s="151"/>
      <c r="AF291" s="151"/>
      <c r="AG291" s="151" t="s">
        <v>420</v>
      </c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 x14ac:dyDescent="0.25">
      <c r="A292" s="158"/>
      <c r="B292" s="159"/>
      <c r="C292" s="188" t="s">
        <v>421</v>
      </c>
      <c r="D292" s="182"/>
      <c r="E292" s="183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51"/>
      <c r="Z292" s="151"/>
      <c r="AA292" s="151"/>
      <c r="AB292" s="151"/>
      <c r="AC292" s="151"/>
      <c r="AD292" s="151"/>
      <c r="AE292" s="151"/>
      <c r="AF292" s="151"/>
      <c r="AG292" s="151" t="s">
        <v>163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 x14ac:dyDescent="0.25">
      <c r="A293" s="158"/>
      <c r="B293" s="159"/>
      <c r="C293" s="188" t="s">
        <v>422</v>
      </c>
      <c r="D293" s="182"/>
      <c r="E293" s="183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51"/>
      <c r="Z293" s="151"/>
      <c r="AA293" s="151"/>
      <c r="AB293" s="151"/>
      <c r="AC293" s="151"/>
      <c r="AD293" s="151"/>
      <c r="AE293" s="151"/>
      <c r="AF293" s="151"/>
      <c r="AG293" s="151" t="s">
        <v>163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 x14ac:dyDescent="0.25">
      <c r="A294" s="158"/>
      <c r="B294" s="159"/>
      <c r="C294" s="188" t="s">
        <v>426</v>
      </c>
      <c r="D294" s="182"/>
      <c r="E294" s="183">
        <v>1601.2394999999999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51"/>
      <c r="Z294" s="151"/>
      <c r="AA294" s="151"/>
      <c r="AB294" s="151"/>
      <c r="AC294" s="151"/>
      <c r="AD294" s="151"/>
      <c r="AE294" s="151"/>
      <c r="AF294" s="151"/>
      <c r="AG294" s="151" t="s">
        <v>163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 x14ac:dyDescent="0.25">
      <c r="A295" s="168">
        <v>42</v>
      </c>
      <c r="B295" s="169" t="s">
        <v>427</v>
      </c>
      <c r="C295" s="178" t="s">
        <v>428</v>
      </c>
      <c r="D295" s="170" t="s">
        <v>418</v>
      </c>
      <c r="E295" s="171">
        <v>177.91550000000001</v>
      </c>
      <c r="F295" s="172"/>
      <c r="G295" s="173">
        <f>ROUND(E295*F295,2)</f>
        <v>0</v>
      </c>
      <c r="H295" s="172"/>
      <c r="I295" s="173">
        <f>ROUND(E295*H295,2)</f>
        <v>0</v>
      </c>
      <c r="J295" s="172"/>
      <c r="K295" s="173">
        <f>ROUND(E295*J295,2)</f>
        <v>0</v>
      </c>
      <c r="L295" s="173">
        <v>21</v>
      </c>
      <c r="M295" s="173">
        <f>G295*(1+L295/100)</f>
        <v>0</v>
      </c>
      <c r="N295" s="173">
        <v>0</v>
      </c>
      <c r="O295" s="173">
        <f>ROUND(E295*N295,2)</f>
        <v>0</v>
      </c>
      <c r="P295" s="173">
        <v>0</v>
      </c>
      <c r="Q295" s="173">
        <f>ROUND(E295*P295,2)</f>
        <v>0</v>
      </c>
      <c r="R295" s="173" t="s">
        <v>429</v>
      </c>
      <c r="S295" s="173" t="s">
        <v>156</v>
      </c>
      <c r="T295" s="174" t="s">
        <v>156</v>
      </c>
      <c r="U295" s="160">
        <v>0</v>
      </c>
      <c r="V295" s="160">
        <f>ROUND(E295*U295,2)</f>
        <v>0</v>
      </c>
      <c r="W295" s="160"/>
      <c r="X295" s="160" t="s">
        <v>419</v>
      </c>
      <c r="Y295" s="151"/>
      <c r="Z295" s="151"/>
      <c r="AA295" s="151"/>
      <c r="AB295" s="151"/>
      <c r="AC295" s="151"/>
      <c r="AD295" s="151"/>
      <c r="AE295" s="151"/>
      <c r="AF295" s="151"/>
      <c r="AG295" s="151" t="s">
        <v>420</v>
      </c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 x14ac:dyDescent="0.25">
      <c r="A296" s="158"/>
      <c r="B296" s="159"/>
      <c r="C296" s="188" t="s">
        <v>421</v>
      </c>
      <c r="D296" s="182"/>
      <c r="E296" s="183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51"/>
      <c r="Z296" s="151"/>
      <c r="AA296" s="151"/>
      <c r="AB296" s="151"/>
      <c r="AC296" s="151"/>
      <c r="AD296" s="151"/>
      <c r="AE296" s="151"/>
      <c r="AF296" s="151"/>
      <c r="AG296" s="151" t="s">
        <v>163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 x14ac:dyDescent="0.25">
      <c r="A297" s="158"/>
      <c r="B297" s="159"/>
      <c r="C297" s="188" t="s">
        <v>422</v>
      </c>
      <c r="D297" s="182"/>
      <c r="E297" s="183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51"/>
      <c r="Z297" s="151"/>
      <c r="AA297" s="151"/>
      <c r="AB297" s="151"/>
      <c r="AC297" s="151"/>
      <c r="AD297" s="151"/>
      <c r="AE297" s="151"/>
      <c r="AF297" s="151"/>
      <c r="AG297" s="151" t="s">
        <v>163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 x14ac:dyDescent="0.25">
      <c r="A298" s="158"/>
      <c r="B298" s="159"/>
      <c r="C298" s="188" t="s">
        <v>423</v>
      </c>
      <c r="D298" s="182"/>
      <c r="E298" s="183">
        <v>177.91550000000001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51"/>
      <c r="Z298" s="151"/>
      <c r="AA298" s="151"/>
      <c r="AB298" s="151"/>
      <c r="AC298" s="151"/>
      <c r="AD298" s="151"/>
      <c r="AE298" s="151"/>
      <c r="AF298" s="151"/>
      <c r="AG298" s="151" t="s">
        <v>163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x14ac:dyDescent="0.25">
      <c r="A299" s="162" t="s">
        <v>124</v>
      </c>
      <c r="B299" s="163" t="s">
        <v>74</v>
      </c>
      <c r="C299" s="177" t="s">
        <v>75</v>
      </c>
      <c r="D299" s="164"/>
      <c r="E299" s="165"/>
      <c r="F299" s="166"/>
      <c r="G299" s="166">
        <f>SUMIF(AG300:AG316,"&lt;&gt;NOR",G300:G316)</f>
        <v>0</v>
      </c>
      <c r="H299" s="166"/>
      <c r="I299" s="166">
        <f>SUM(I300:I316)</f>
        <v>0</v>
      </c>
      <c r="J299" s="166"/>
      <c r="K299" s="166">
        <f>SUM(K300:K316)</f>
        <v>0</v>
      </c>
      <c r="L299" s="166"/>
      <c r="M299" s="166">
        <f>SUM(M300:M316)</f>
        <v>0</v>
      </c>
      <c r="N299" s="166"/>
      <c r="O299" s="166">
        <f>SUM(O300:O316)</f>
        <v>0</v>
      </c>
      <c r="P299" s="166"/>
      <c r="Q299" s="166">
        <f>SUM(Q300:Q316)</f>
        <v>231.71999999999997</v>
      </c>
      <c r="R299" s="166"/>
      <c r="S299" s="166"/>
      <c r="T299" s="167"/>
      <c r="U299" s="161"/>
      <c r="V299" s="161">
        <f>SUM(V300:V316)</f>
        <v>99.57</v>
      </c>
      <c r="W299" s="161"/>
      <c r="X299" s="161"/>
      <c r="AG299" t="s">
        <v>125</v>
      </c>
    </row>
    <row r="300" spans="1:60" ht="20.399999999999999" outlineLevel="1" x14ac:dyDescent="0.25">
      <c r="A300" s="168">
        <v>43</v>
      </c>
      <c r="B300" s="169" t="s">
        <v>430</v>
      </c>
      <c r="C300" s="178" t="s">
        <v>431</v>
      </c>
      <c r="D300" s="170" t="s">
        <v>258</v>
      </c>
      <c r="E300" s="171">
        <v>351.1</v>
      </c>
      <c r="F300" s="172"/>
      <c r="G300" s="173">
        <f>ROUND(E300*F300,2)</f>
        <v>0</v>
      </c>
      <c r="H300" s="172"/>
      <c r="I300" s="173">
        <f>ROUND(E300*H300,2)</f>
        <v>0</v>
      </c>
      <c r="J300" s="172"/>
      <c r="K300" s="173">
        <f>ROUND(E300*J300,2)</f>
        <v>0</v>
      </c>
      <c r="L300" s="173">
        <v>21</v>
      </c>
      <c r="M300" s="173">
        <f>G300*(1+L300/100)</f>
        <v>0</v>
      </c>
      <c r="N300" s="173">
        <v>0</v>
      </c>
      <c r="O300" s="173">
        <f>ROUND(E300*N300,2)</f>
        <v>0</v>
      </c>
      <c r="P300" s="173">
        <v>0.44</v>
      </c>
      <c r="Q300" s="173">
        <f>ROUND(E300*P300,2)</f>
        <v>154.47999999999999</v>
      </c>
      <c r="R300" s="173" t="s">
        <v>402</v>
      </c>
      <c r="S300" s="173" t="s">
        <v>156</v>
      </c>
      <c r="T300" s="174" t="s">
        <v>156</v>
      </c>
      <c r="U300" s="160">
        <v>0.157</v>
      </c>
      <c r="V300" s="160">
        <f>ROUND(E300*U300,2)</f>
        <v>55.12</v>
      </c>
      <c r="W300" s="160"/>
      <c r="X300" s="160" t="s">
        <v>157</v>
      </c>
      <c r="Y300" s="151"/>
      <c r="Z300" s="151"/>
      <c r="AA300" s="151"/>
      <c r="AB300" s="151"/>
      <c r="AC300" s="151"/>
      <c r="AD300" s="151"/>
      <c r="AE300" s="151"/>
      <c r="AF300" s="151"/>
      <c r="AG300" s="151" t="s">
        <v>312</v>
      </c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 x14ac:dyDescent="0.25">
      <c r="A301" s="158"/>
      <c r="B301" s="159"/>
      <c r="C301" s="188" t="s">
        <v>432</v>
      </c>
      <c r="D301" s="182"/>
      <c r="E301" s="183">
        <v>351.1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51"/>
      <c r="Z301" s="151"/>
      <c r="AA301" s="151"/>
      <c r="AB301" s="151"/>
      <c r="AC301" s="151"/>
      <c r="AD301" s="151"/>
      <c r="AE301" s="151"/>
      <c r="AF301" s="151"/>
      <c r="AG301" s="151" t="s">
        <v>163</v>
      </c>
      <c r="AH301" s="151">
        <v>5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ht="20.399999999999999" outlineLevel="1" x14ac:dyDescent="0.25">
      <c r="A302" s="168">
        <v>44</v>
      </c>
      <c r="B302" s="169" t="s">
        <v>433</v>
      </c>
      <c r="C302" s="178" t="s">
        <v>434</v>
      </c>
      <c r="D302" s="170" t="s">
        <v>258</v>
      </c>
      <c r="E302" s="171">
        <v>351.1</v>
      </c>
      <c r="F302" s="172"/>
      <c r="G302" s="173">
        <f>ROUND(E302*F302,2)</f>
        <v>0</v>
      </c>
      <c r="H302" s="172"/>
      <c r="I302" s="173">
        <f>ROUND(E302*H302,2)</f>
        <v>0</v>
      </c>
      <c r="J302" s="172"/>
      <c r="K302" s="173">
        <f>ROUND(E302*J302,2)</f>
        <v>0</v>
      </c>
      <c r="L302" s="173">
        <v>21</v>
      </c>
      <c r="M302" s="173">
        <f>G302*(1+L302/100)</f>
        <v>0</v>
      </c>
      <c r="N302" s="173">
        <v>0</v>
      </c>
      <c r="O302" s="173">
        <f>ROUND(E302*N302,2)</f>
        <v>0</v>
      </c>
      <c r="P302" s="173">
        <v>0.22</v>
      </c>
      <c r="Q302" s="173">
        <f>ROUND(E302*P302,2)</f>
        <v>77.239999999999995</v>
      </c>
      <c r="R302" s="173" t="s">
        <v>402</v>
      </c>
      <c r="S302" s="173" t="s">
        <v>156</v>
      </c>
      <c r="T302" s="174" t="s">
        <v>156</v>
      </c>
      <c r="U302" s="160">
        <v>0.12</v>
      </c>
      <c r="V302" s="160">
        <f>ROUND(E302*U302,2)</f>
        <v>42.13</v>
      </c>
      <c r="W302" s="160"/>
      <c r="X302" s="160" t="s">
        <v>157</v>
      </c>
      <c r="Y302" s="151"/>
      <c r="Z302" s="151"/>
      <c r="AA302" s="151"/>
      <c r="AB302" s="151"/>
      <c r="AC302" s="151"/>
      <c r="AD302" s="151"/>
      <c r="AE302" s="151"/>
      <c r="AF302" s="151"/>
      <c r="AG302" s="151" t="s">
        <v>312</v>
      </c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ht="21" outlineLevel="1" x14ac:dyDescent="0.25">
      <c r="A303" s="158"/>
      <c r="B303" s="159"/>
      <c r="C303" s="258" t="s">
        <v>435</v>
      </c>
      <c r="D303" s="259"/>
      <c r="E303" s="259"/>
      <c r="F303" s="259"/>
      <c r="G303" s="259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51"/>
      <c r="Z303" s="151"/>
      <c r="AA303" s="151"/>
      <c r="AB303" s="151"/>
      <c r="AC303" s="151"/>
      <c r="AD303" s="151"/>
      <c r="AE303" s="151"/>
      <c r="AF303" s="151"/>
      <c r="AG303" s="151" t="s">
        <v>160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75" t="str">
        <f>C303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303" s="151"/>
      <c r="BC303" s="151"/>
      <c r="BD303" s="151"/>
      <c r="BE303" s="151"/>
      <c r="BF303" s="151"/>
      <c r="BG303" s="151"/>
      <c r="BH303" s="151"/>
    </row>
    <row r="304" spans="1:60" outlineLevel="1" x14ac:dyDescent="0.25">
      <c r="A304" s="158"/>
      <c r="B304" s="159"/>
      <c r="C304" s="188" t="s">
        <v>432</v>
      </c>
      <c r="D304" s="182"/>
      <c r="E304" s="183">
        <v>351.1</v>
      </c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51"/>
      <c r="Z304" s="151"/>
      <c r="AA304" s="151"/>
      <c r="AB304" s="151"/>
      <c r="AC304" s="151"/>
      <c r="AD304" s="151"/>
      <c r="AE304" s="151"/>
      <c r="AF304" s="151"/>
      <c r="AG304" s="151" t="s">
        <v>163</v>
      </c>
      <c r="AH304" s="151">
        <v>5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ht="20.399999999999999" outlineLevel="1" x14ac:dyDescent="0.25">
      <c r="A305" s="168">
        <v>45</v>
      </c>
      <c r="B305" s="169" t="s">
        <v>416</v>
      </c>
      <c r="C305" s="178" t="s">
        <v>417</v>
      </c>
      <c r="D305" s="170" t="s">
        <v>418</v>
      </c>
      <c r="E305" s="171">
        <v>231.726</v>
      </c>
      <c r="F305" s="172"/>
      <c r="G305" s="173">
        <f>ROUND(E305*F305,2)</f>
        <v>0</v>
      </c>
      <c r="H305" s="172"/>
      <c r="I305" s="173">
        <f>ROUND(E305*H305,2)</f>
        <v>0</v>
      </c>
      <c r="J305" s="172"/>
      <c r="K305" s="173">
        <f>ROUND(E305*J305,2)</f>
        <v>0</v>
      </c>
      <c r="L305" s="173">
        <v>21</v>
      </c>
      <c r="M305" s="173">
        <f>G305*(1+L305/100)</f>
        <v>0</v>
      </c>
      <c r="N305" s="173">
        <v>0</v>
      </c>
      <c r="O305" s="173">
        <f>ROUND(E305*N305,2)</f>
        <v>0</v>
      </c>
      <c r="P305" s="173">
        <v>0</v>
      </c>
      <c r="Q305" s="173">
        <f>ROUND(E305*P305,2)</f>
        <v>0</v>
      </c>
      <c r="R305" s="173" t="s">
        <v>402</v>
      </c>
      <c r="S305" s="173" t="s">
        <v>156</v>
      </c>
      <c r="T305" s="174" t="s">
        <v>156</v>
      </c>
      <c r="U305" s="160">
        <v>0.01</v>
      </c>
      <c r="V305" s="160">
        <f>ROUND(E305*U305,2)</f>
        <v>2.3199999999999998</v>
      </c>
      <c r="W305" s="160"/>
      <c r="X305" s="160" t="s">
        <v>419</v>
      </c>
      <c r="Y305" s="151"/>
      <c r="Z305" s="151"/>
      <c r="AA305" s="151"/>
      <c r="AB305" s="151"/>
      <c r="AC305" s="151"/>
      <c r="AD305" s="151"/>
      <c r="AE305" s="151"/>
      <c r="AF305" s="151"/>
      <c r="AG305" s="151" t="s">
        <v>420</v>
      </c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 x14ac:dyDescent="0.25">
      <c r="A306" s="158"/>
      <c r="B306" s="159"/>
      <c r="C306" s="188" t="s">
        <v>421</v>
      </c>
      <c r="D306" s="182"/>
      <c r="E306" s="183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51"/>
      <c r="Z306" s="151"/>
      <c r="AA306" s="151"/>
      <c r="AB306" s="151"/>
      <c r="AC306" s="151"/>
      <c r="AD306" s="151"/>
      <c r="AE306" s="151"/>
      <c r="AF306" s="151"/>
      <c r="AG306" s="151" t="s">
        <v>163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 x14ac:dyDescent="0.25">
      <c r="A307" s="158"/>
      <c r="B307" s="159"/>
      <c r="C307" s="188" t="s">
        <v>436</v>
      </c>
      <c r="D307" s="182"/>
      <c r="E307" s="183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51"/>
      <c r="Z307" s="151"/>
      <c r="AA307" s="151"/>
      <c r="AB307" s="151"/>
      <c r="AC307" s="151"/>
      <c r="AD307" s="151"/>
      <c r="AE307" s="151"/>
      <c r="AF307" s="151"/>
      <c r="AG307" s="151" t="s">
        <v>163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 x14ac:dyDescent="0.25">
      <c r="A308" s="158"/>
      <c r="B308" s="159"/>
      <c r="C308" s="188" t="s">
        <v>437</v>
      </c>
      <c r="D308" s="182"/>
      <c r="E308" s="183">
        <v>231.726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51"/>
      <c r="Z308" s="151"/>
      <c r="AA308" s="151"/>
      <c r="AB308" s="151"/>
      <c r="AC308" s="151"/>
      <c r="AD308" s="151"/>
      <c r="AE308" s="151"/>
      <c r="AF308" s="151"/>
      <c r="AG308" s="151" t="s">
        <v>163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 x14ac:dyDescent="0.25">
      <c r="A309" s="168">
        <v>46</v>
      </c>
      <c r="B309" s="169" t="s">
        <v>424</v>
      </c>
      <c r="C309" s="178" t="s">
        <v>425</v>
      </c>
      <c r="D309" s="170" t="s">
        <v>418</v>
      </c>
      <c r="E309" s="171">
        <v>2085.5340000000001</v>
      </c>
      <c r="F309" s="172"/>
      <c r="G309" s="173">
        <f>ROUND(E309*F309,2)</f>
        <v>0</v>
      </c>
      <c r="H309" s="172"/>
      <c r="I309" s="173">
        <f>ROUND(E309*H309,2)</f>
        <v>0</v>
      </c>
      <c r="J309" s="172"/>
      <c r="K309" s="173">
        <f>ROUND(E309*J309,2)</f>
        <v>0</v>
      </c>
      <c r="L309" s="173">
        <v>21</v>
      </c>
      <c r="M309" s="173">
        <f>G309*(1+L309/100)</f>
        <v>0</v>
      </c>
      <c r="N309" s="173">
        <v>0</v>
      </c>
      <c r="O309" s="173">
        <f>ROUND(E309*N309,2)</f>
        <v>0</v>
      </c>
      <c r="P309" s="173">
        <v>0</v>
      </c>
      <c r="Q309" s="173">
        <f>ROUND(E309*P309,2)</f>
        <v>0</v>
      </c>
      <c r="R309" s="173" t="s">
        <v>402</v>
      </c>
      <c r="S309" s="173" t="s">
        <v>156</v>
      </c>
      <c r="T309" s="174" t="s">
        <v>156</v>
      </c>
      <c r="U309" s="160">
        <v>0</v>
      </c>
      <c r="V309" s="160">
        <f>ROUND(E309*U309,2)</f>
        <v>0</v>
      </c>
      <c r="W309" s="160"/>
      <c r="X309" s="160" t="s">
        <v>419</v>
      </c>
      <c r="Y309" s="151"/>
      <c r="Z309" s="151"/>
      <c r="AA309" s="151"/>
      <c r="AB309" s="151"/>
      <c r="AC309" s="151"/>
      <c r="AD309" s="151"/>
      <c r="AE309" s="151"/>
      <c r="AF309" s="151"/>
      <c r="AG309" s="151" t="s">
        <v>420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 x14ac:dyDescent="0.25">
      <c r="A310" s="158"/>
      <c r="B310" s="159"/>
      <c r="C310" s="188" t="s">
        <v>421</v>
      </c>
      <c r="D310" s="182"/>
      <c r="E310" s="183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51"/>
      <c r="Z310" s="151"/>
      <c r="AA310" s="151"/>
      <c r="AB310" s="151"/>
      <c r="AC310" s="151"/>
      <c r="AD310" s="151"/>
      <c r="AE310" s="151"/>
      <c r="AF310" s="151"/>
      <c r="AG310" s="151" t="s">
        <v>163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 x14ac:dyDescent="0.25">
      <c r="A311" s="158"/>
      <c r="B311" s="159"/>
      <c r="C311" s="188" t="s">
        <v>436</v>
      </c>
      <c r="D311" s="182"/>
      <c r="E311" s="183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51"/>
      <c r="Z311" s="151"/>
      <c r="AA311" s="151"/>
      <c r="AB311" s="151"/>
      <c r="AC311" s="151"/>
      <c r="AD311" s="151"/>
      <c r="AE311" s="151"/>
      <c r="AF311" s="151"/>
      <c r="AG311" s="151" t="s">
        <v>163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 x14ac:dyDescent="0.25">
      <c r="A312" s="158"/>
      <c r="B312" s="159"/>
      <c r="C312" s="188" t="s">
        <v>438</v>
      </c>
      <c r="D312" s="182"/>
      <c r="E312" s="183">
        <v>2085.5340000000001</v>
      </c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51"/>
      <c r="Z312" s="151"/>
      <c r="AA312" s="151"/>
      <c r="AB312" s="151"/>
      <c r="AC312" s="151"/>
      <c r="AD312" s="151"/>
      <c r="AE312" s="151"/>
      <c r="AF312" s="151"/>
      <c r="AG312" s="151" t="s">
        <v>163</v>
      </c>
      <c r="AH312" s="151">
        <v>0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 x14ac:dyDescent="0.25">
      <c r="A313" s="168">
        <v>47</v>
      </c>
      <c r="B313" s="169" t="s">
        <v>439</v>
      </c>
      <c r="C313" s="178" t="s">
        <v>440</v>
      </c>
      <c r="D313" s="170" t="s">
        <v>418</v>
      </c>
      <c r="E313" s="171">
        <v>231.726</v>
      </c>
      <c r="F313" s="172"/>
      <c r="G313" s="173">
        <f>ROUND(E313*F313,2)</f>
        <v>0</v>
      </c>
      <c r="H313" s="172"/>
      <c r="I313" s="173">
        <f>ROUND(E313*H313,2)</f>
        <v>0</v>
      </c>
      <c r="J313" s="172"/>
      <c r="K313" s="173">
        <f>ROUND(E313*J313,2)</f>
        <v>0</v>
      </c>
      <c r="L313" s="173">
        <v>21</v>
      </c>
      <c r="M313" s="173">
        <f>G313*(1+L313/100)</f>
        <v>0</v>
      </c>
      <c r="N313" s="173">
        <v>0</v>
      </c>
      <c r="O313" s="173">
        <f>ROUND(E313*N313,2)</f>
        <v>0</v>
      </c>
      <c r="P313" s="173">
        <v>0</v>
      </c>
      <c r="Q313" s="173">
        <f>ROUND(E313*P313,2)</f>
        <v>0</v>
      </c>
      <c r="R313" s="173" t="s">
        <v>429</v>
      </c>
      <c r="S313" s="173" t="s">
        <v>156</v>
      </c>
      <c r="T313" s="174" t="s">
        <v>156</v>
      </c>
      <c r="U313" s="160">
        <v>0</v>
      </c>
      <c r="V313" s="160">
        <f>ROUND(E313*U313,2)</f>
        <v>0</v>
      </c>
      <c r="W313" s="160"/>
      <c r="X313" s="160" t="s">
        <v>419</v>
      </c>
      <c r="Y313" s="151"/>
      <c r="Z313" s="151"/>
      <c r="AA313" s="151"/>
      <c r="AB313" s="151"/>
      <c r="AC313" s="151"/>
      <c r="AD313" s="151"/>
      <c r="AE313" s="151"/>
      <c r="AF313" s="151"/>
      <c r="AG313" s="151" t="s">
        <v>441</v>
      </c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 x14ac:dyDescent="0.25">
      <c r="A314" s="158"/>
      <c r="B314" s="159"/>
      <c r="C314" s="188" t="s">
        <v>421</v>
      </c>
      <c r="D314" s="182"/>
      <c r="E314" s="183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51"/>
      <c r="Z314" s="151"/>
      <c r="AA314" s="151"/>
      <c r="AB314" s="151"/>
      <c r="AC314" s="151"/>
      <c r="AD314" s="151"/>
      <c r="AE314" s="151"/>
      <c r="AF314" s="151"/>
      <c r="AG314" s="151" t="s">
        <v>163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 x14ac:dyDescent="0.25">
      <c r="A315" s="158"/>
      <c r="B315" s="159"/>
      <c r="C315" s="188" t="s">
        <v>436</v>
      </c>
      <c r="D315" s="182"/>
      <c r="E315" s="183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51"/>
      <c r="Z315" s="151"/>
      <c r="AA315" s="151"/>
      <c r="AB315" s="151"/>
      <c r="AC315" s="151"/>
      <c r="AD315" s="151"/>
      <c r="AE315" s="151"/>
      <c r="AF315" s="151"/>
      <c r="AG315" s="151" t="s">
        <v>163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1" x14ac:dyDescent="0.25">
      <c r="A316" s="158"/>
      <c r="B316" s="159"/>
      <c r="C316" s="188" t="s">
        <v>437</v>
      </c>
      <c r="D316" s="182"/>
      <c r="E316" s="183">
        <v>231.726</v>
      </c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51"/>
      <c r="Z316" s="151"/>
      <c r="AA316" s="151"/>
      <c r="AB316" s="151"/>
      <c r="AC316" s="151"/>
      <c r="AD316" s="151"/>
      <c r="AE316" s="151"/>
      <c r="AF316" s="151"/>
      <c r="AG316" s="151" t="s">
        <v>163</v>
      </c>
      <c r="AH316" s="151">
        <v>0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x14ac:dyDescent="0.25">
      <c r="A317" s="162" t="s">
        <v>124</v>
      </c>
      <c r="B317" s="163" t="s">
        <v>76</v>
      </c>
      <c r="C317" s="177" t="s">
        <v>77</v>
      </c>
      <c r="D317" s="164"/>
      <c r="E317" s="165"/>
      <c r="F317" s="166"/>
      <c r="G317" s="166">
        <f>SUMIF(AG318:AG328,"&lt;&gt;NOR",G318:G328)</f>
        <v>0</v>
      </c>
      <c r="H317" s="166"/>
      <c r="I317" s="166">
        <f>SUM(I318:I328)</f>
        <v>0</v>
      </c>
      <c r="J317" s="166"/>
      <c r="K317" s="166">
        <f>SUM(K318:K328)</f>
        <v>0</v>
      </c>
      <c r="L317" s="166"/>
      <c r="M317" s="166">
        <f>SUM(M318:M328)</f>
        <v>0</v>
      </c>
      <c r="N317" s="166"/>
      <c r="O317" s="166">
        <f>SUM(O318:O328)</f>
        <v>263.27</v>
      </c>
      <c r="P317" s="166"/>
      <c r="Q317" s="166">
        <f>SUM(Q318:Q328)</f>
        <v>0</v>
      </c>
      <c r="R317" s="166"/>
      <c r="S317" s="166"/>
      <c r="T317" s="167"/>
      <c r="U317" s="161"/>
      <c r="V317" s="161">
        <f>SUM(V318:V328)</f>
        <v>182.22</v>
      </c>
      <c r="W317" s="161"/>
      <c r="X317" s="161"/>
      <c r="AG317" t="s">
        <v>125</v>
      </c>
    </row>
    <row r="318" spans="1:60" outlineLevel="1" x14ac:dyDescent="0.25">
      <c r="A318" s="168">
        <v>48</v>
      </c>
      <c r="B318" s="169" t="s">
        <v>442</v>
      </c>
      <c r="C318" s="178" t="s">
        <v>443</v>
      </c>
      <c r="D318" s="170" t="s">
        <v>188</v>
      </c>
      <c r="E318" s="171">
        <v>132.1977</v>
      </c>
      <c r="F318" s="172"/>
      <c r="G318" s="173">
        <f>ROUND(E318*F318,2)</f>
        <v>0</v>
      </c>
      <c r="H318" s="172"/>
      <c r="I318" s="173">
        <f>ROUND(E318*H318,2)</f>
        <v>0</v>
      </c>
      <c r="J318" s="172"/>
      <c r="K318" s="173">
        <f>ROUND(E318*J318,2)</f>
        <v>0</v>
      </c>
      <c r="L318" s="173">
        <v>21</v>
      </c>
      <c r="M318" s="173">
        <f>G318*(1+L318/100)</f>
        <v>0</v>
      </c>
      <c r="N318" s="173">
        <v>1.8907700000000001</v>
      </c>
      <c r="O318" s="173">
        <f>ROUND(E318*N318,2)</f>
        <v>249.96</v>
      </c>
      <c r="P318" s="173">
        <v>0</v>
      </c>
      <c r="Q318" s="173">
        <f>ROUND(E318*P318,2)</f>
        <v>0</v>
      </c>
      <c r="R318" s="173" t="s">
        <v>444</v>
      </c>
      <c r="S318" s="173" t="s">
        <v>156</v>
      </c>
      <c r="T318" s="174" t="s">
        <v>156</v>
      </c>
      <c r="U318" s="160">
        <v>1.32</v>
      </c>
      <c r="V318" s="160">
        <f>ROUND(E318*U318,2)</f>
        <v>174.5</v>
      </c>
      <c r="W318" s="160"/>
      <c r="X318" s="160" t="s">
        <v>157</v>
      </c>
      <c r="Y318" s="151"/>
      <c r="Z318" s="151"/>
      <c r="AA318" s="151"/>
      <c r="AB318" s="151"/>
      <c r="AC318" s="151"/>
      <c r="AD318" s="151"/>
      <c r="AE318" s="151"/>
      <c r="AF318" s="151"/>
      <c r="AG318" s="151" t="s">
        <v>158</v>
      </c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 x14ac:dyDescent="0.25">
      <c r="A319" s="158"/>
      <c r="B319" s="159"/>
      <c r="C319" s="258" t="s">
        <v>445</v>
      </c>
      <c r="D319" s="259"/>
      <c r="E319" s="259"/>
      <c r="F319" s="259"/>
      <c r="G319" s="259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51"/>
      <c r="Z319" s="151"/>
      <c r="AA319" s="151"/>
      <c r="AB319" s="151"/>
      <c r="AC319" s="151"/>
      <c r="AD319" s="151"/>
      <c r="AE319" s="151"/>
      <c r="AF319" s="151"/>
      <c r="AG319" s="151" t="s">
        <v>160</v>
      </c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 x14ac:dyDescent="0.25">
      <c r="A320" s="158"/>
      <c r="B320" s="159"/>
      <c r="C320" s="188" t="s">
        <v>446</v>
      </c>
      <c r="D320" s="182"/>
      <c r="E320" s="183">
        <v>111.0852</v>
      </c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51"/>
      <c r="Z320" s="151"/>
      <c r="AA320" s="151"/>
      <c r="AB320" s="151"/>
      <c r="AC320" s="151"/>
      <c r="AD320" s="151"/>
      <c r="AE320" s="151"/>
      <c r="AF320" s="151"/>
      <c r="AG320" s="151" t="s">
        <v>163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 x14ac:dyDescent="0.25">
      <c r="A321" s="158"/>
      <c r="B321" s="159"/>
      <c r="C321" s="188" t="s">
        <v>447</v>
      </c>
      <c r="D321" s="182"/>
      <c r="E321" s="183">
        <v>15</v>
      </c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51"/>
      <c r="Z321" s="151"/>
      <c r="AA321" s="151"/>
      <c r="AB321" s="151"/>
      <c r="AC321" s="151"/>
      <c r="AD321" s="151"/>
      <c r="AE321" s="151"/>
      <c r="AF321" s="151"/>
      <c r="AG321" s="151" t="s">
        <v>163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 x14ac:dyDescent="0.25">
      <c r="A322" s="158"/>
      <c r="B322" s="159"/>
      <c r="C322" s="188" t="s">
        <v>448</v>
      </c>
      <c r="D322" s="182"/>
      <c r="E322" s="183">
        <v>3.3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51"/>
      <c r="Z322" s="151"/>
      <c r="AA322" s="151"/>
      <c r="AB322" s="151"/>
      <c r="AC322" s="151"/>
      <c r="AD322" s="151"/>
      <c r="AE322" s="151"/>
      <c r="AF322" s="151"/>
      <c r="AG322" s="151" t="s">
        <v>163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 x14ac:dyDescent="0.25">
      <c r="A323" s="158"/>
      <c r="B323" s="159"/>
      <c r="C323" s="188" t="s">
        <v>449</v>
      </c>
      <c r="D323" s="182"/>
      <c r="E323" s="183">
        <v>2.8125</v>
      </c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51"/>
      <c r="Z323" s="151"/>
      <c r="AA323" s="151"/>
      <c r="AB323" s="151"/>
      <c r="AC323" s="151"/>
      <c r="AD323" s="151"/>
      <c r="AE323" s="151"/>
      <c r="AF323" s="151"/>
      <c r="AG323" s="151" t="s">
        <v>163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ht="20.399999999999999" outlineLevel="1" x14ac:dyDescent="0.25">
      <c r="A324" s="168">
        <v>49</v>
      </c>
      <c r="B324" s="169" t="s">
        <v>450</v>
      </c>
      <c r="C324" s="178" t="s">
        <v>451</v>
      </c>
      <c r="D324" s="170" t="s">
        <v>188</v>
      </c>
      <c r="E324" s="171">
        <v>5.3250000000000002</v>
      </c>
      <c r="F324" s="172"/>
      <c r="G324" s="173">
        <f>ROUND(E324*F324,2)</f>
        <v>0</v>
      </c>
      <c r="H324" s="172"/>
      <c r="I324" s="173">
        <f>ROUND(E324*H324,2)</f>
        <v>0</v>
      </c>
      <c r="J324" s="172"/>
      <c r="K324" s="173">
        <f>ROUND(E324*J324,2)</f>
        <v>0</v>
      </c>
      <c r="L324" s="173">
        <v>21</v>
      </c>
      <c r="M324" s="173">
        <f>G324*(1+L324/100)</f>
        <v>0</v>
      </c>
      <c r="N324" s="173">
        <v>2.5</v>
      </c>
      <c r="O324" s="173">
        <f>ROUND(E324*N324,2)</f>
        <v>13.31</v>
      </c>
      <c r="P324" s="173">
        <v>0</v>
      </c>
      <c r="Q324" s="173">
        <f>ROUND(E324*P324,2)</f>
        <v>0</v>
      </c>
      <c r="R324" s="173" t="s">
        <v>444</v>
      </c>
      <c r="S324" s="173" t="s">
        <v>156</v>
      </c>
      <c r="T324" s="174" t="s">
        <v>156</v>
      </c>
      <c r="U324" s="160">
        <v>1.45</v>
      </c>
      <c r="V324" s="160">
        <f>ROUND(E324*U324,2)</f>
        <v>7.72</v>
      </c>
      <c r="W324" s="160"/>
      <c r="X324" s="160" t="s">
        <v>157</v>
      </c>
      <c r="Y324" s="151"/>
      <c r="Z324" s="151"/>
      <c r="AA324" s="151"/>
      <c r="AB324" s="151"/>
      <c r="AC324" s="151"/>
      <c r="AD324" s="151"/>
      <c r="AE324" s="151"/>
      <c r="AF324" s="151"/>
      <c r="AG324" s="151" t="s">
        <v>158</v>
      </c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 x14ac:dyDescent="0.25">
      <c r="A325" s="158"/>
      <c r="B325" s="159"/>
      <c r="C325" s="258" t="s">
        <v>452</v>
      </c>
      <c r="D325" s="259"/>
      <c r="E325" s="259"/>
      <c r="F325" s="259"/>
      <c r="G325" s="259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51"/>
      <c r="Z325" s="151"/>
      <c r="AA325" s="151"/>
      <c r="AB325" s="151"/>
      <c r="AC325" s="151"/>
      <c r="AD325" s="151"/>
      <c r="AE325" s="151"/>
      <c r="AF325" s="151"/>
      <c r="AG325" s="151" t="s">
        <v>160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 x14ac:dyDescent="0.25">
      <c r="A326" s="158"/>
      <c r="B326" s="159"/>
      <c r="C326" s="188" t="s">
        <v>453</v>
      </c>
      <c r="D326" s="182"/>
      <c r="E326" s="183">
        <v>3.6</v>
      </c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51"/>
      <c r="Z326" s="151"/>
      <c r="AA326" s="151"/>
      <c r="AB326" s="151"/>
      <c r="AC326" s="151"/>
      <c r="AD326" s="151"/>
      <c r="AE326" s="151"/>
      <c r="AF326" s="151"/>
      <c r="AG326" s="151" t="s">
        <v>163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 x14ac:dyDescent="0.25">
      <c r="A327" s="158"/>
      <c r="B327" s="159"/>
      <c r="C327" s="188" t="s">
        <v>454</v>
      </c>
      <c r="D327" s="182"/>
      <c r="E327" s="183">
        <v>1.05</v>
      </c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51"/>
      <c r="Z327" s="151"/>
      <c r="AA327" s="151"/>
      <c r="AB327" s="151"/>
      <c r="AC327" s="151"/>
      <c r="AD327" s="151"/>
      <c r="AE327" s="151"/>
      <c r="AF327" s="151"/>
      <c r="AG327" s="151" t="s">
        <v>163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1" x14ac:dyDescent="0.25">
      <c r="A328" s="158"/>
      <c r="B328" s="159"/>
      <c r="C328" s="188" t="s">
        <v>455</v>
      </c>
      <c r="D328" s="182"/>
      <c r="E328" s="183">
        <v>0.67500000000000004</v>
      </c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51"/>
      <c r="Z328" s="151"/>
      <c r="AA328" s="151"/>
      <c r="AB328" s="151"/>
      <c r="AC328" s="151"/>
      <c r="AD328" s="151"/>
      <c r="AE328" s="151"/>
      <c r="AF328" s="151"/>
      <c r="AG328" s="151" t="s">
        <v>163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x14ac:dyDescent="0.25">
      <c r="A329" s="162" t="s">
        <v>124</v>
      </c>
      <c r="B329" s="163" t="s">
        <v>78</v>
      </c>
      <c r="C329" s="177" t="s">
        <v>79</v>
      </c>
      <c r="D329" s="164"/>
      <c r="E329" s="165"/>
      <c r="F329" s="166"/>
      <c r="G329" s="166">
        <f>SUMIF(AG330:AG335,"&lt;&gt;NOR",G330:G335)</f>
        <v>0</v>
      </c>
      <c r="H329" s="166"/>
      <c r="I329" s="166">
        <f>SUM(I330:I335)</f>
        <v>0</v>
      </c>
      <c r="J329" s="166"/>
      <c r="K329" s="166">
        <f>SUM(K330:K335)</f>
        <v>0</v>
      </c>
      <c r="L329" s="166"/>
      <c r="M329" s="166">
        <f>SUM(M330:M335)</f>
        <v>0</v>
      </c>
      <c r="N329" s="166"/>
      <c r="O329" s="166">
        <f>SUM(O330:O335)</f>
        <v>14.65</v>
      </c>
      <c r="P329" s="166"/>
      <c r="Q329" s="166">
        <f>SUM(Q330:Q335)</f>
        <v>0</v>
      </c>
      <c r="R329" s="166"/>
      <c r="S329" s="166"/>
      <c r="T329" s="167"/>
      <c r="U329" s="161"/>
      <c r="V329" s="161">
        <f>SUM(V330:V335)</f>
        <v>8.77</v>
      </c>
      <c r="W329" s="161"/>
      <c r="X329" s="161"/>
      <c r="AG329" t="s">
        <v>125</v>
      </c>
    </row>
    <row r="330" spans="1:60" ht="20.399999999999999" outlineLevel="1" x14ac:dyDescent="0.25">
      <c r="A330" s="168">
        <v>50</v>
      </c>
      <c r="B330" s="169" t="s">
        <v>456</v>
      </c>
      <c r="C330" s="178" t="s">
        <v>457</v>
      </c>
      <c r="D330" s="170" t="s">
        <v>258</v>
      </c>
      <c r="E330" s="171">
        <v>31.75</v>
      </c>
      <c r="F330" s="172"/>
      <c r="G330" s="173">
        <f>ROUND(E330*F330,2)</f>
        <v>0</v>
      </c>
      <c r="H330" s="172"/>
      <c r="I330" s="173">
        <f>ROUND(E330*H330,2)</f>
        <v>0</v>
      </c>
      <c r="J330" s="172"/>
      <c r="K330" s="173">
        <f>ROUND(E330*J330,2)</f>
        <v>0</v>
      </c>
      <c r="L330" s="173">
        <v>21</v>
      </c>
      <c r="M330" s="173">
        <f>G330*(1+L330/100)</f>
        <v>0</v>
      </c>
      <c r="N330" s="173">
        <v>0.378</v>
      </c>
      <c r="O330" s="173">
        <f>ROUND(E330*N330,2)</f>
        <v>12</v>
      </c>
      <c r="P330" s="173">
        <v>0</v>
      </c>
      <c r="Q330" s="173">
        <f>ROUND(E330*P330,2)</f>
        <v>0</v>
      </c>
      <c r="R330" s="173" t="s">
        <v>402</v>
      </c>
      <c r="S330" s="173" t="s">
        <v>156</v>
      </c>
      <c r="T330" s="174" t="s">
        <v>156</v>
      </c>
      <c r="U330" s="160">
        <v>2.5999999999999999E-2</v>
      </c>
      <c r="V330" s="160">
        <f>ROUND(E330*U330,2)</f>
        <v>0.83</v>
      </c>
      <c r="W330" s="160"/>
      <c r="X330" s="160" t="s">
        <v>157</v>
      </c>
      <c r="Y330" s="151"/>
      <c r="Z330" s="151"/>
      <c r="AA330" s="151"/>
      <c r="AB330" s="151"/>
      <c r="AC330" s="151"/>
      <c r="AD330" s="151"/>
      <c r="AE330" s="151"/>
      <c r="AF330" s="151"/>
      <c r="AG330" s="151" t="s">
        <v>158</v>
      </c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 x14ac:dyDescent="0.25">
      <c r="A331" s="158"/>
      <c r="B331" s="159"/>
      <c r="C331" s="188" t="s">
        <v>410</v>
      </c>
      <c r="D331" s="182"/>
      <c r="E331" s="183">
        <v>31.75</v>
      </c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51"/>
      <c r="Z331" s="151"/>
      <c r="AA331" s="151"/>
      <c r="AB331" s="151"/>
      <c r="AC331" s="151"/>
      <c r="AD331" s="151"/>
      <c r="AE331" s="151"/>
      <c r="AF331" s="151"/>
      <c r="AG331" s="151" t="s">
        <v>163</v>
      </c>
      <c r="AH331" s="151">
        <v>5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 x14ac:dyDescent="0.25">
      <c r="A332" s="168">
        <v>51</v>
      </c>
      <c r="B332" s="169" t="s">
        <v>458</v>
      </c>
      <c r="C332" s="178" t="s">
        <v>459</v>
      </c>
      <c r="D332" s="170" t="s">
        <v>258</v>
      </c>
      <c r="E332" s="171">
        <v>31.75</v>
      </c>
      <c r="F332" s="172"/>
      <c r="G332" s="173">
        <f>ROUND(E332*F332,2)</f>
        <v>0</v>
      </c>
      <c r="H332" s="172"/>
      <c r="I332" s="173">
        <f>ROUND(E332*H332,2)</f>
        <v>0</v>
      </c>
      <c r="J332" s="172"/>
      <c r="K332" s="173">
        <f>ROUND(E332*J332,2)</f>
        <v>0</v>
      </c>
      <c r="L332" s="173">
        <v>21</v>
      </c>
      <c r="M332" s="173">
        <f>G332*(1+L332/100)</f>
        <v>0</v>
      </c>
      <c r="N332" s="173">
        <v>8.3500000000000005E-2</v>
      </c>
      <c r="O332" s="173">
        <f>ROUND(E332*N332,2)</f>
        <v>2.65</v>
      </c>
      <c r="P332" s="173">
        <v>0</v>
      </c>
      <c r="Q332" s="173">
        <f>ROUND(E332*P332,2)</f>
        <v>0</v>
      </c>
      <c r="R332" s="173" t="s">
        <v>402</v>
      </c>
      <c r="S332" s="173" t="s">
        <v>156</v>
      </c>
      <c r="T332" s="174" t="s">
        <v>156</v>
      </c>
      <c r="U332" s="160">
        <v>0.25</v>
      </c>
      <c r="V332" s="160">
        <f>ROUND(E332*U332,2)</f>
        <v>7.94</v>
      </c>
      <c r="W332" s="160"/>
      <c r="X332" s="160" t="s">
        <v>157</v>
      </c>
      <c r="Y332" s="151"/>
      <c r="Z332" s="151"/>
      <c r="AA332" s="151"/>
      <c r="AB332" s="151"/>
      <c r="AC332" s="151"/>
      <c r="AD332" s="151"/>
      <c r="AE332" s="151"/>
      <c r="AF332" s="151"/>
      <c r="AG332" s="151" t="s">
        <v>158</v>
      </c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 x14ac:dyDescent="0.25">
      <c r="A333" s="158"/>
      <c r="B333" s="159"/>
      <c r="C333" s="258" t="s">
        <v>460</v>
      </c>
      <c r="D333" s="259"/>
      <c r="E333" s="259"/>
      <c r="F333" s="259"/>
      <c r="G333" s="259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51"/>
      <c r="Z333" s="151"/>
      <c r="AA333" s="151"/>
      <c r="AB333" s="151"/>
      <c r="AC333" s="151"/>
      <c r="AD333" s="151"/>
      <c r="AE333" s="151"/>
      <c r="AF333" s="151"/>
      <c r="AG333" s="151" t="s">
        <v>160</v>
      </c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1" x14ac:dyDescent="0.25">
      <c r="A334" s="158"/>
      <c r="B334" s="159"/>
      <c r="C334" s="247" t="s">
        <v>461</v>
      </c>
      <c r="D334" s="248"/>
      <c r="E334" s="248"/>
      <c r="F334" s="248"/>
      <c r="G334" s="248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51"/>
      <c r="Z334" s="151"/>
      <c r="AA334" s="151"/>
      <c r="AB334" s="151"/>
      <c r="AC334" s="151"/>
      <c r="AD334" s="151"/>
      <c r="AE334" s="151"/>
      <c r="AF334" s="151"/>
      <c r="AG334" s="151" t="s">
        <v>134</v>
      </c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 x14ac:dyDescent="0.25">
      <c r="A335" s="158"/>
      <c r="B335" s="159"/>
      <c r="C335" s="188" t="s">
        <v>410</v>
      </c>
      <c r="D335" s="182"/>
      <c r="E335" s="183">
        <v>31.75</v>
      </c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51"/>
      <c r="Z335" s="151"/>
      <c r="AA335" s="151"/>
      <c r="AB335" s="151"/>
      <c r="AC335" s="151"/>
      <c r="AD335" s="151"/>
      <c r="AE335" s="151"/>
      <c r="AF335" s="151"/>
      <c r="AG335" s="151" t="s">
        <v>163</v>
      </c>
      <c r="AH335" s="151">
        <v>5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x14ac:dyDescent="0.25">
      <c r="A336" s="162" t="s">
        <v>124</v>
      </c>
      <c r="B336" s="163" t="s">
        <v>80</v>
      </c>
      <c r="C336" s="177" t="s">
        <v>81</v>
      </c>
      <c r="D336" s="164"/>
      <c r="E336" s="165"/>
      <c r="F336" s="166"/>
      <c r="G336" s="166">
        <f>SUMIF(AG337:AG351,"&lt;&gt;NOR",G337:G351)</f>
        <v>0</v>
      </c>
      <c r="H336" s="166"/>
      <c r="I336" s="166">
        <f>SUM(I337:I351)</f>
        <v>0</v>
      </c>
      <c r="J336" s="166"/>
      <c r="K336" s="166">
        <f>SUM(K337:K351)</f>
        <v>0</v>
      </c>
      <c r="L336" s="166"/>
      <c r="M336" s="166">
        <f>SUM(M337:M351)</f>
        <v>0</v>
      </c>
      <c r="N336" s="166"/>
      <c r="O336" s="166">
        <f>SUM(O337:O351)</f>
        <v>241.95999999999998</v>
      </c>
      <c r="P336" s="166"/>
      <c r="Q336" s="166">
        <f>SUM(Q337:Q351)</f>
        <v>0</v>
      </c>
      <c r="R336" s="166"/>
      <c r="S336" s="166"/>
      <c r="T336" s="167"/>
      <c r="U336" s="161"/>
      <c r="V336" s="161">
        <f>SUM(V337:V351)</f>
        <v>68.050000000000011</v>
      </c>
      <c r="W336" s="161"/>
      <c r="X336" s="161"/>
      <c r="AG336" t="s">
        <v>125</v>
      </c>
    </row>
    <row r="337" spans="1:60" ht="20.399999999999999" outlineLevel="1" x14ac:dyDescent="0.25">
      <c r="A337" s="168">
        <v>52</v>
      </c>
      <c r="B337" s="169" t="s">
        <v>456</v>
      </c>
      <c r="C337" s="178" t="s">
        <v>457</v>
      </c>
      <c r="D337" s="170" t="s">
        <v>258</v>
      </c>
      <c r="E337" s="171">
        <v>63.5</v>
      </c>
      <c r="F337" s="172"/>
      <c r="G337" s="173">
        <f>ROUND(E337*F337,2)</f>
        <v>0</v>
      </c>
      <c r="H337" s="172"/>
      <c r="I337" s="173">
        <f>ROUND(E337*H337,2)</f>
        <v>0</v>
      </c>
      <c r="J337" s="172"/>
      <c r="K337" s="173">
        <f>ROUND(E337*J337,2)</f>
        <v>0</v>
      </c>
      <c r="L337" s="173">
        <v>21</v>
      </c>
      <c r="M337" s="173">
        <f>G337*(1+L337/100)</f>
        <v>0</v>
      </c>
      <c r="N337" s="173">
        <v>0.378</v>
      </c>
      <c r="O337" s="173">
        <f>ROUND(E337*N337,2)</f>
        <v>24</v>
      </c>
      <c r="P337" s="173">
        <v>0</v>
      </c>
      <c r="Q337" s="173">
        <f>ROUND(E337*P337,2)</f>
        <v>0</v>
      </c>
      <c r="R337" s="173" t="s">
        <v>402</v>
      </c>
      <c r="S337" s="173" t="s">
        <v>156</v>
      </c>
      <c r="T337" s="174" t="s">
        <v>156</v>
      </c>
      <c r="U337" s="160">
        <v>2.5999999999999999E-2</v>
      </c>
      <c r="V337" s="160">
        <f>ROUND(E337*U337,2)</f>
        <v>1.65</v>
      </c>
      <c r="W337" s="160"/>
      <c r="X337" s="160" t="s">
        <v>157</v>
      </c>
      <c r="Y337" s="151"/>
      <c r="Z337" s="151"/>
      <c r="AA337" s="151"/>
      <c r="AB337" s="151"/>
      <c r="AC337" s="151"/>
      <c r="AD337" s="151"/>
      <c r="AE337" s="151"/>
      <c r="AF337" s="151"/>
      <c r="AG337" s="151" t="s">
        <v>158</v>
      </c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 x14ac:dyDescent="0.25">
      <c r="A338" s="158"/>
      <c r="B338" s="159"/>
      <c r="C338" s="188" t="s">
        <v>462</v>
      </c>
      <c r="D338" s="182"/>
      <c r="E338" s="183">
        <v>63.5</v>
      </c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51"/>
      <c r="Z338" s="151"/>
      <c r="AA338" s="151"/>
      <c r="AB338" s="151"/>
      <c r="AC338" s="151"/>
      <c r="AD338" s="151"/>
      <c r="AE338" s="151"/>
      <c r="AF338" s="151"/>
      <c r="AG338" s="151" t="s">
        <v>163</v>
      </c>
      <c r="AH338" s="151">
        <v>5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ht="20.399999999999999" outlineLevel="1" x14ac:dyDescent="0.25">
      <c r="A339" s="168">
        <v>53</v>
      </c>
      <c r="B339" s="169" t="s">
        <v>463</v>
      </c>
      <c r="C339" s="178" t="s">
        <v>464</v>
      </c>
      <c r="D339" s="170" t="s">
        <v>258</v>
      </c>
      <c r="E339" s="171">
        <v>356.88600000000002</v>
      </c>
      <c r="F339" s="172"/>
      <c r="G339" s="173">
        <f>ROUND(E339*F339,2)</f>
        <v>0</v>
      </c>
      <c r="H339" s="172"/>
      <c r="I339" s="173">
        <f>ROUND(E339*H339,2)</f>
        <v>0</v>
      </c>
      <c r="J339" s="172"/>
      <c r="K339" s="173">
        <f>ROUND(E339*J339,2)</f>
        <v>0</v>
      </c>
      <c r="L339" s="173">
        <v>21</v>
      </c>
      <c r="M339" s="173">
        <f>G339*(1+L339/100)</f>
        <v>0</v>
      </c>
      <c r="N339" s="173">
        <v>0.441</v>
      </c>
      <c r="O339" s="173">
        <f>ROUND(E339*N339,2)</f>
        <v>157.38999999999999</v>
      </c>
      <c r="P339" s="173">
        <v>0</v>
      </c>
      <c r="Q339" s="173">
        <f>ROUND(E339*P339,2)</f>
        <v>0</v>
      </c>
      <c r="R339" s="173" t="s">
        <v>402</v>
      </c>
      <c r="S339" s="173" t="s">
        <v>156</v>
      </c>
      <c r="T339" s="174" t="s">
        <v>156</v>
      </c>
      <c r="U339" s="160">
        <v>2.9000000000000001E-2</v>
      </c>
      <c r="V339" s="160">
        <f>ROUND(E339*U339,2)</f>
        <v>10.35</v>
      </c>
      <c r="W339" s="160"/>
      <c r="X339" s="160" t="s">
        <v>157</v>
      </c>
      <c r="Y339" s="151"/>
      <c r="Z339" s="151"/>
      <c r="AA339" s="151"/>
      <c r="AB339" s="151"/>
      <c r="AC339" s="151"/>
      <c r="AD339" s="151"/>
      <c r="AE339" s="151"/>
      <c r="AF339" s="151"/>
      <c r="AG339" s="151" t="s">
        <v>158</v>
      </c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1" x14ac:dyDescent="0.25">
      <c r="A340" s="158"/>
      <c r="B340" s="159"/>
      <c r="C340" s="188" t="s">
        <v>465</v>
      </c>
      <c r="D340" s="182"/>
      <c r="E340" s="183">
        <v>356.88600000000002</v>
      </c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51"/>
      <c r="Z340" s="151"/>
      <c r="AA340" s="151"/>
      <c r="AB340" s="151"/>
      <c r="AC340" s="151"/>
      <c r="AD340" s="151"/>
      <c r="AE340" s="151"/>
      <c r="AF340" s="151"/>
      <c r="AG340" s="151" t="s">
        <v>163</v>
      </c>
      <c r="AH340" s="151">
        <v>5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 x14ac:dyDescent="0.25">
      <c r="A341" s="168">
        <v>54</v>
      </c>
      <c r="B341" s="169" t="s">
        <v>466</v>
      </c>
      <c r="C341" s="178" t="s">
        <v>467</v>
      </c>
      <c r="D341" s="170" t="s">
        <v>258</v>
      </c>
      <c r="E341" s="171">
        <v>356.88600000000002</v>
      </c>
      <c r="F341" s="172"/>
      <c r="G341" s="173">
        <f>ROUND(E341*F341,2)</f>
        <v>0</v>
      </c>
      <c r="H341" s="172"/>
      <c r="I341" s="173">
        <f>ROUND(E341*H341,2)</f>
        <v>0</v>
      </c>
      <c r="J341" s="172"/>
      <c r="K341" s="173">
        <f>ROUND(E341*J341,2)</f>
        <v>0</v>
      </c>
      <c r="L341" s="173">
        <v>21</v>
      </c>
      <c r="M341" s="173">
        <f>G341*(1+L341/100)</f>
        <v>0</v>
      </c>
      <c r="N341" s="173">
        <v>0.12970000000000001</v>
      </c>
      <c r="O341" s="173">
        <f>ROUND(E341*N341,2)</f>
        <v>46.29</v>
      </c>
      <c r="P341" s="173">
        <v>0</v>
      </c>
      <c r="Q341" s="173">
        <f>ROUND(E341*P341,2)</f>
        <v>0</v>
      </c>
      <c r="R341" s="173" t="s">
        <v>402</v>
      </c>
      <c r="S341" s="173" t="s">
        <v>156</v>
      </c>
      <c r="T341" s="174" t="s">
        <v>156</v>
      </c>
      <c r="U341" s="160">
        <v>7.1999999999999995E-2</v>
      </c>
      <c r="V341" s="160">
        <f>ROUND(E341*U341,2)</f>
        <v>25.7</v>
      </c>
      <c r="W341" s="160"/>
      <c r="X341" s="160" t="s">
        <v>157</v>
      </c>
      <c r="Y341" s="151"/>
      <c r="Z341" s="151"/>
      <c r="AA341" s="151"/>
      <c r="AB341" s="151"/>
      <c r="AC341" s="151"/>
      <c r="AD341" s="151"/>
      <c r="AE341" s="151"/>
      <c r="AF341" s="151"/>
      <c r="AG341" s="151" t="s">
        <v>158</v>
      </c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1" x14ac:dyDescent="0.25">
      <c r="A342" s="158"/>
      <c r="B342" s="159"/>
      <c r="C342" s="258" t="s">
        <v>468</v>
      </c>
      <c r="D342" s="259"/>
      <c r="E342" s="259"/>
      <c r="F342" s="259"/>
      <c r="G342" s="259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51"/>
      <c r="Z342" s="151"/>
      <c r="AA342" s="151"/>
      <c r="AB342" s="151"/>
      <c r="AC342" s="151"/>
      <c r="AD342" s="151"/>
      <c r="AE342" s="151"/>
      <c r="AF342" s="151"/>
      <c r="AG342" s="151" t="s">
        <v>160</v>
      </c>
      <c r="AH342" s="151"/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 x14ac:dyDescent="0.25">
      <c r="A343" s="158"/>
      <c r="B343" s="159"/>
      <c r="C343" s="188" t="s">
        <v>469</v>
      </c>
      <c r="D343" s="182"/>
      <c r="E343" s="183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51"/>
      <c r="Z343" s="151"/>
      <c r="AA343" s="151"/>
      <c r="AB343" s="151"/>
      <c r="AC343" s="151"/>
      <c r="AD343" s="151"/>
      <c r="AE343" s="151"/>
      <c r="AF343" s="151"/>
      <c r="AG343" s="151" t="s">
        <v>163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1" x14ac:dyDescent="0.25">
      <c r="A344" s="158"/>
      <c r="B344" s="159"/>
      <c r="C344" s="188" t="s">
        <v>470</v>
      </c>
      <c r="D344" s="182"/>
      <c r="E344" s="183">
        <v>273.83600000000001</v>
      </c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60"/>
      <c r="Y344" s="151"/>
      <c r="Z344" s="151"/>
      <c r="AA344" s="151"/>
      <c r="AB344" s="151"/>
      <c r="AC344" s="151"/>
      <c r="AD344" s="151"/>
      <c r="AE344" s="151"/>
      <c r="AF344" s="151"/>
      <c r="AG344" s="151" t="s">
        <v>163</v>
      </c>
      <c r="AH344" s="151">
        <v>0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 x14ac:dyDescent="0.25">
      <c r="A345" s="158"/>
      <c r="B345" s="159"/>
      <c r="C345" s="188" t="s">
        <v>471</v>
      </c>
      <c r="D345" s="182"/>
      <c r="E345" s="183">
        <v>83.05</v>
      </c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51"/>
      <c r="Z345" s="151"/>
      <c r="AA345" s="151"/>
      <c r="AB345" s="151"/>
      <c r="AC345" s="151"/>
      <c r="AD345" s="151"/>
      <c r="AE345" s="151"/>
      <c r="AF345" s="151"/>
      <c r="AG345" s="151" t="s">
        <v>163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1" x14ac:dyDescent="0.25">
      <c r="A346" s="168">
        <v>55</v>
      </c>
      <c r="B346" s="169" t="s">
        <v>472</v>
      </c>
      <c r="C346" s="178" t="s">
        <v>473</v>
      </c>
      <c r="D346" s="170" t="s">
        <v>258</v>
      </c>
      <c r="E346" s="171">
        <v>63.5</v>
      </c>
      <c r="F346" s="172"/>
      <c r="G346" s="173">
        <f>ROUND(E346*F346,2)</f>
        <v>0</v>
      </c>
      <c r="H346" s="172"/>
      <c r="I346" s="173">
        <f>ROUND(E346*H346,2)</f>
        <v>0</v>
      </c>
      <c r="J346" s="172"/>
      <c r="K346" s="173">
        <f>ROUND(E346*J346,2)</f>
        <v>0</v>
      </c>
      <c r="L346" s="173">
        <v>21</v>
      </c>
      <c r="M346" s="173">
        <f>G346*(1+L346/100)</f>
        <v>0</v>
      </c>
      <c r="N346" s="173">
        <v>9.2799999999999994E-2</v>
      </c>
      <c r="O346" s="173">
        <f>ROUND(E346*N346,2)</f>
        <v>5.89</v>
      </c>
      <c r="P346" s="173">
        <v>0</v>
      </c>
      <c r="Q346" s="173">
        <f>ROUND(E346*P346,2)</f>
        <v>0</v>
      </c>
      <c r="R346" s="173" t="s">
        <v>402</v>
      </c>
      <c r="S346" s="173" t="s">
        <v>156</v>
      </c>
      <c r="T346" s="174" t="s">
        <v>156</v>
      </c>
      <c r="U346" s="160">
        <v>0.47799999999999998</v>
      </c>
      <c r="V346" s="160">
        <f>ROUND(E346*U346,2)</f>
        <v>30.35</v>
      </c>
      <c r="W346" s="160"/>
      <c r="X346" s="160" t="s">
        <v>157</v>
      </c>
      <c r="Y346" s="151"/>
      <c r="Z346" s="151"/>
      <c r="AA346" s="151"/>
      <c r="AB346" s="151"/>
      <c r="AC346" s="151"/>
      <c r="AD346" s="151"/>
      <c r="AE346" s="151"/>
      <c r="AF346" s="151"/>
      <c r="AG346" s="151" t="s">
        <v>158</v>
      </c>
      <c r="AH346" s="151"/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ht="21" outlineLevel="1" x14ac:dyDescent="0.25">
      <c r="A347" s="158"/>
      <c r="B347" s="159"/>
      <c r="C347" s="258" t="s">
        <v>474</v>
      </c>
      <c r="D347" s="259"/>
      <c r="E347" s="259"/>
      <c r="F347" s="259"/>
      <c r="G347" s="259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51"/>
      <c r="Z347" s="151"/>
      <c r="AA347" s="151"/>
      <c r="AB347" s="151"/>
      <c r="AC347" s="151"/>
      <c r="AD347" s="151"/>
      <c r="AE347" s="151"/>
      <c r="AF347" s="151"/>
      <c r="AG347" s="151" t="s">
        <v>160</v>
      </c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75" t="str">
        <f>C347</f>
        <v>s provedením lože z kameniva drceného, s vyplněním spár, s dvojitým hutněním a se smetením přebytečného materiálu na krajnici. S dodáním hmot pro lože a výplň spár.</v>
      </c>
      <c r="BB347" s="151"/>
      <c r="BC347" s="151"/>
      <c r="BD347" s="151"/>
      <c r="BE347" s="151"/>
      <c r="BF347" s="151"/>
      <c r="BG347" s="151"/>
      <c r="BH347" s="151"/>
    </row>
    <row r="348" spans="1:60" outlineLevel="1" x14ac:dyDescent="0.25">
      <c r="A348" s="158"/>
      <c r="B348" s="159"/>
      <c r="C348" s="188" t="s">
        <v>469</v>
      </c>
      <c r="D348" s="182"/>
      <c r="E348" s="183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51"/>
      <c r="Z348" s="151"/>
      <c r="AA348" s="151"/>
      <c r="AB348" s="151"/>
      <c r="AC348" s="151"/>
      <c r="AD348" s="151"/>
      <c r="AE348" s="151"/>
      <c r="AF348" s="151"/>
      <c r="AG348" s="151" t="s">
        <v>163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 x14ac:dyDescent="0.25">
      <c r="A349" s="158"/>
      <c r="B349" s="159"/>
      <c r="C349" s="188" t="s">
        <v>475</v>
      </c>
      <c r="D349" s="182"/>
      <c r="E349" s="183">
        <v>63.5</v>
      </c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51"/>
      <c r="Z349" s="151"/>
      <c r="AA349" s="151"/>
      <c r="AB349" s="151"/>
      <c r="AC349" s="151"/>
      <c r="AD349" s="151"/>
      <c r="AE349" s="151"/>
      <c r="AF349" s="151"/>
      <c r="AG349" s="151" t="s">
        <v>163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 x14ac:dyDescent="0.25">
      <c r="A350" s="168">
        <v>56</v>
      </c>
      <c r="B350" s="169" t="s">
        <v>476</v>
      </c>
      <c r="C350" s="178" t="s">
        <v>477</v>
      </c>
      <c r="D350" s="170" t="s">
        <v>258</v>
      </c>
      <c r="E350" s="171">
        <v>64.77</v>
      </c>
      <c r="F350" s="172"/>
      <c r="G350" s="173">
        <f>ROUND(E350*F350,2)</f>
        <v>0</v>
      </c>
      <c r="H350" s="172"/>
      <c r="I350" s="173">
        <f>ROUND(E350*H350,2)</f>
        <v>0</v>
      </c>
      <c r="J350" s="172"/>
      <c r="K350" s="173">
        <f>ROUND(E350*J350,2)</f>
        <v>0</v>
      </c>
      <c r="L350" s="173">
        <v>21</v>
      </c>
      <c r="M350" s="173">
        <f>G350*(1+L350/100)</f>
        <v>0</v>
      </c>
      <c r="N350" s="173">
        <v>0.12959999999999999</v>
      </c>
      <c r="O350" s="173">
        <f>ROUND(E350*N350,2)</f>
        <v>8.39</v>
      </c>
      <c r="P350" s="173">
        <v>0</v>
      </c>
      <c r="Q350" s="173">
        <f>ROUND(E350*P350,2)</f>
        <v>0</v>
      </c>
      <c r="R350" s="173" t="s">
        <v>379</v>
      </c>
      <c r="S350" s="173" t="s">
        <v>156</v>
      </c>
      <c r="T350" s="174" t="s">
        <v>156</v>
      </c>
      <c r="U350" s="160">
        <v>0</v>
      </c>
      <c r="V350" s="160">
        <f>ROUND(E350*U350,2)</f>
        <v>0</v>
      </c>
      <c r="W350" s="160"/>
      <c r="X350" s="160" t="s">
        <v>380</v>
      </c>
      <c r="Y350" s="151"/>
      <c r="Z350" s="151"/>
      <c r="AA350" s="151"/>
      <c r="AB350" s="151"/>
      <c r="AC350" s="151"/>
      <c r="AD350" s="151"/>
      <c r="AE350" s="151"/>
      <c r="AF350" s="151"/>
      <c r="AG350" s="151" t="s">
        <v>381</v>
      </c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 x14ac:dyDescent="0.25">
      <c r="A351" s="158"/>
      <c r="B351" s="159"/>
      <c r="C351" s="188" t="s">
        <v>478</v>
      </c>
      <c r="D351" s="182"/>
      <c r="E351" s="183">
        <v>64.77</v>
      </c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51"/>
      <c r="Z351" s="151"/>
      <c r="AA351" s="151"/>
      <c r="AB351" s="151"/>
      <c r="AC351" s="151"/>
      <c r="AD351" s="151"/>
      <c r="AE351" s="151"/>
      <c r="AF351" s="151"/>
      <c r="AG351" s="151" t="s">
        <v>163</v>
      </c>
      <c r="AH351" s="151">
        <v>5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x14ac:dyDescent="0.25">
      <c r="A352" s="162" t="s">
        <v>124</v>
      </c>
      <c r="B352" s="163" t="s">
        <v>82</v>
      </c>
      <c r="C352" s="177" t="s">
        <v>83</v>
      </c>
      <c r="D352" s="164"/>
      <c r="E352" s="165"/>
      <c r="F352" s="166"/>
      <c r="G352" s="166">
        <f>SUMIF(AG353:AG386,"&lt;&gt;NOR",G353:G386)</f>
        <v>0</v>
      </c>
      <c r="H352" s="166"/>
      <c r="I352" s="166">
        <f>SUM(I353:I386)</f>
        <v>0</v>
      </c>
      <c r="J352" s="166"/>
      <c r="K352" s="166">
        <f>SUM(K353:K386)</f>
        <v>0</v>
      </c>
      <c r="L352" s="166"/>
      <c r="M352" s="166">
        <f>SUM(M353:M386)</f>
        <v>0</v>
      </c>
      <c r="N352" s="166"/>
      <c r="O352" s="166">
        <f>SUM(O353:O386)</f>
        <v>105.91</v>
      </c>
      <c r="P352" s="166"/>
      <c r="Q352" s="166">
        <f>SUM(Q353:Q386)</f>
        <v>0</v>
      </c>
      <c r="R352" s="166"/>
      <c r="S352" s="166"/>
      <c r="T352" s="167"/>
      <c r="U352" s="161"/>
      <c r="V352" s="161">
        <f>SUM(V353:V386)</f>
        <v>385.22999999999996</v>
      </c>
      <c r="W352" s="161"/>
      <c r="X352" s="161"/>
      <c r="AG352" t="s">
        <v>125</v>
      </c>
    </row>
    <row r="353" spans="1:60" outlineLevel="1" x14ac:dyDescent="0.25">
      <c r="A353" s="168">
        <v>57</v>
      </c>
      <c r="B353" s="169" t="s">
        <v>479</v>
      </c>
      <c r="C353" s="178" t="s">
        <v>480</v>
      </c>
      <c r="D353" s="170" t="s">
        <v>175</v>
      </c>
      <c r="E353" s="171">
        <v>684.64</v>
      </c>
      <c r="F353" s="172"/>
      <c r="G353" s="173">
        <f>ROUND(E353*F353,2)</f>
        <v>0</v>
      </c>
      <c r="H353" s="172"/>
      <c r="I353" s="173">
        <f>ROUND(E353*H353,2)</f>
        <v>0</v>
      </c>
      <c r="J353" s="172"/>
      <c r="K353" s="173">
        <f>ROUND(E353*J353,2)</f>
        <v>0</v>
      </c>
      <c r="L353" s="173">
        <v>21</v>
      </c>
      <c r="M353" s="173">
        <f>G353*(1+L353/100)</f>
        <v>0</v>
      </c>
      <c r="N353" s="173">
        <v>1.0000000000000001E-5</v>
      </c>
      <c r="O353" s="173">
        <f>ROUND(E353*N353,2)</f>
        <v>0.01</v>
      </c>
      <c r="P353" s="173">
        <v>0</v>
      </c>
      <c r="Q353" s="173">
        <f>ROUND(E353*P353,2)</f>
        <v>0</v>
      </c>
      <c r="R353" s="173" t="s">
        <v>444</v>
      </c>
      <c r="S353" s="173" t="s">
        <v>156</v>
      </c>
      <c r="T353" s="174" t="s">
        <v>156</v>
      </c>
      <c r="U353" s="160">
        <v>0.1</v>
      </c>
      <c r="V353" s="160">
        <f>ROUND(E353*U353,2)</f>
        <v>68.459999999999994</v>
      </c>
      <c r="W353" s="160"/>
      <c r="X353" s="160" t="s">
        <v>157</v>
      </c>
      <c r="Y353" s="151"/>
      <c r="Z353" s="151"/>
      <c r="AA353" s="151"/>
      <c r="AB353" s="151"/>
      <c r="AC353" s="151"/>
      <c r="AD353" s="151"/>
      <c r="AE353" s="151"/>
      <c r="AF353" s="151"/>
      <c r="AG353" s="151" t="s">
        <v>158</v>
      </c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1" x14ac:dyDescent="0.25">
      <c r="A354" s="158"/>
      <c r="B354" s="159"/>
      <c r="C354" s="258" t="s">
        <v>481</v>
      </c>
      <c r="D354" s="259"/>
      <c r="E354" s="259"/>
      <c r="F354" s="259"/>
      <c r="G354" s="259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51"/>
      <c r="Z354" s="151"/>
      <c r="AA354" s="151"/>
      <c r="AB354" s="151"/>
      <c r="AC354" s="151"/>
      <c r="AD354" s="151"/>
      <c r="AE354" s="151"/>
      <c r="AF354" s="151"/>
      <c r="AG354" s="151" t="s">
        <v>160</v>
      </c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 x14ac:dyDescent="0.25">
      <c r="A355" s="158"/>
      <c r="B355" s="159"/>
      <c r="C355" s="188" t="s">
        <v>482</v>
      </c>
      <c r="D355" s="182"/>
      <c r="E355" s="183">
        <v>684.64</v>
      </c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51"/>
      <c r="Z355" s="151"/>
      <c r="AA355" s="151"/>
      <c r="AB355" s="151"/>
      <c r="AC355" s="151"/>
      <c r="AD355" s="151"/>
      <c r="AE355" s="151"/>
      <c r="AF355" s="151"/>
      <c r="AG355" s="151" t="s">
        <v>163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ht="20.399999999999999" outlineLevel="1" x14ac:dyDescent="0.25">
      <c r="A356" s="168">
        <v>58</v>
      </c>
      <c r="B356" s="169" t="s">
        <v>483</v>
      </c>
      <c r="C356" s="178" t="s">
        <v>484</v>
      </c>
      <c r="D356" s="170" t="s">
        <v>485</v>
      </c>
      <c r="E356" s="171">
        <v>2</v>
      </c>
      <c r="F356" s="172"/>
      <c r="G356" s="173">
        <f>ROUND(E356*F356,2)</f>
        <v>0</v>
      </c>
      <c r="H356" s="172"/>
      <c r="I356" s="173">
        <f>ROUND(E356*H356,2)</f>
        <v>0</v>
      </c>
      <c r="J356" s="172"/>
      <c r="K356" s="173">
        <f>ROUND(E356*J356,2)</f>
        <v>0</v>
      </c>
      <c r="L356" s="173">
        <v>21</v>
      </c>
      <c r="M356" s="173">
        <f>G356*(1+L356/100)</f>
        <v>0</v>
      </c>
      <c r="N356" s="173">
        <v>5.0000000000000002E-5</v>
      </c>
      <c r="O356" s="173">
        <f>ROUND(E356*N356,2)</f>
        <v>0</v>
      </c>
      <c r="P356" s="173">
        <v>0</v>
      </c>
      <c r="Q356" s="173">
        <f>ROUND(E356*P356,2)</f>
        <v>0</v>
      </c>
      <c r="R356" s="173" t="s">
        <v>444</v>
      </c>
      <c r="S356" s="173" t="s">
        <v>156</v>
      </c>
      <c r="T356" s="174" t="s">
        <v>156</v>
      </c>
      <c r="U356" s="160">
        <v>0.42</v>
      </c>
      <c r="V356" s="160">
        <f>ROUND(E356*U356,2)</f>
        <v>0.84</v>
      </c>
      <c r="W356" s="160"/>
      <c r="X356" s="160" t="s">
        <v>157</v>
      </c>
      <c r="Y356" s="151"/>
      <c r="Z356" s="151"/>
      <c r="AA356" s="151"/>
      <c r="AB356" s="151"/>
      <c r="AC356" s="151"/>
      <c r="AD356" s="151"/>
      <c r="AE356" s="151"/>
      <c r="AF356" s="151"/>
      <c r="AG356" s="151" t="s">
        <v>158</v>
      </c>
      <c r="AH356" s="151"/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 x14ac:dyDescent="0.25">
      <c r="A357" s="158"/>
      <c r="B357" s="159"/>
      <c r="C357" s="258" t="s">
        <v>445</v>
      </c>
      <c r="D357" s="259"/>
      <c r="E357" s="259"/>
      <c r="F357" s="259"/>
      <c r="G357" s="259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51"/>
      <c r="Z357" s="151"/>
      <c r="AA357" s="151"/>
      <c r="AB357" s="151"/>
      <c r="AC357" s="151"/>
      <c r="AD357" s="151"/>
      <c r="AE357" s="151"/>
      <c r="AF357" s="151"/>
      <c r="AG357" s="151" t="s">
        <v>160</v>
      </c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ht="20.399999999999999" outlineLevel="1" x14ac:dyDescent="0.25">
      <c r="A358" s="168">
        <v>59</v>
      </c>
      <c r="B358" s="169" t="s">
        <v>486</v>
      </c>
      <c r="C358" s="178" t="s">
        <v>487</v>
      </c>
      <c r="D358" s="170" t="s">
        <v>175</v>
      </c>
      <c r="E358" s="171">
        <v>684.64</v>
      </c>
      <c r="F358" s="172"/>
      <c r="G358" s="173">
        <f>ROUND(E358*F358,2)</f>
        <v>0</v>
      </c>
      <c r="H358" s="172"/>
      <c r="I358" s="173">
        <f>ROUND(E358*H358,2)</f>
        <v>0</v>
      </c>
      <c r="J358" s="172"/>
      <c r="K358" s="173">
        <f>ROUND(E358*J358,2)</f>
        <v>0</v>
      </c>
      <c r="L358" s="173">
        <v>21</v>
      </c>
      <c r="M358" s="173">
        <f>G358*(1+L358/100)</f>
        <v>0</v>
      </c>
      <c r="N358" s="173">
        <v>0</v>
      </c>
      <c r="O358" s="173">
        <f>ROUND(E358*N358,2)</f>
        <v>0</v>
      </c>
      <c r="P358" s="173">
        <v>0</v>
      </c>
      <c r="Q358" s="173">
        <f>ROUND(E358*P358,2)</f>
        <v>0</v>
      </c>
      <c r="R358" s="173" t="s">
        <v>444</v>
      </c>
      <c r="S358" s="173" t="s">
        <v>156</v>
      </c>
      <c r="T358" s="174" t="s">
        <v>156</v>
      </c>
      <c r="U358" s="160">
        <v>7.9000000000000001E-2</v>
      </c>
      <c r="V358" s="160">
        <f>ROUND(E358*U358,2)</f>
        <v>54.09</v>
      </c>
      <c r="W358" s="160"/>
      <c r="X358" s="160" t="s">
        <v>157</v>
      </c>
      <c r="Y358" s="151"/>
      <c r="Z358" s="151"/>
      <c r="AA358" s="151"/>
      <c r="AB358" s="151"/>
      <c r="AC358" s="151"/>
      <c r="AD358" s="151"/>
      <c r="AE358" s="151"/>
      <c r="AF358" s="151"/>
      <c r="AG358" s="151" t="s">
        <v>312</v>
      </c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 x14ac:dyDescent="0.25">
      <c r="A359" s="158"/>
      <c r="B359" s="159"/>
      <c r="C359" s="258" t="s">
        <v>488</v>
      </c>
      <c r="D359" s="259"/>
      <c r="E359" s="259"/>
      <c r="F359" s="259"/>
      <c r="G359" s="259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51"/>
      <c r="Z359" s="151"/>
      <c r="AA359" s="151"/>
      <c r="AB359" s="151"/>
      <c r="AC359" s="151"/>
      <c r="AD359" s="151"/>
      <c r="AE359" s="151"/>
      <c r="AF359" s="151"/>
      <c r="AG359" s="151" t="s">
        <v>160</v>
      </c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1" x14ac:dyDescent="0.25">
      <c r="A360" s="158"/>
      <c r="B360" s="159"/>
      <c r="C360" s="188" t="s">
        <v>489</v>
      </c>
      <c r="D360" s="182"/>
      <c r="E360" s="183">
        <v>684.64</v>
      </c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51"/>
      <c r="Z360" s="151"/>
      <c r="AA360" s="151"/>
      <c r="AB360" s="151"/>
      <c r="AC360" s="151"/>
      <c r="AD360" s="151"/>
      <c r="AE360" s="151"/>
      <c r="AF360" s="151"/>
      <c r="AG360" s="151" t="s">
        <v>163</v>
      </c>
      <c r="AH360" s="151">
        <v>5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ht="30.6" outlineLevel="1" x14ac:dyDescent="0.25">
      <c r="A361" s="168">
        <v>60</v>
      </c>
      <c r="B361" s="169" t="s">
        <v>490</v>
      </c>
      <c r="C361" s="178" t="s">
        <v>491</v>
      </c>
      <c r="D361" s="170" t="s">
        <v>492</v>
      </c>
      <c r="E361" s="171">
        <v>22</v>
      </c>
      <c r="F361" s="172"/>
      <c r="G361" s="173">
        <f>ROUND(E361*F361,2)</f>
        <v>0</v>
      </c>
      <c r="H361" s="172"/>
      <c r="I361" s="173">
        <f>ROUND(E361*H361,2)</f>
        <v>0</v>
      </c>
      <c r="J361" s="172"/>
      <c r="K361" s="173">
        <f>ROUND(E361*J361,2)</f>
        <v>0</v>
      </c>
      <c r="L361" s="173">
        <v>21</v>
      </c>
      <c r="M361" s="173">
        <f>G361*(1+L361/100)</f>
        <v>0</v>
      </c>
      <c r="N361" s="173">
        <v>1.7000000000000001E-4</v>
      </c>
      <c r="O361" s="173">
        <f>ROUND(E361*N361,2)</f>
        <v>0</v>
      </c>
      <c r="P361" s="173">
        <v>0</v>
      </c>
      <c r="Q361" s="173">
        <f>ROUND(E361*P361,2)</f>
        <v>0</v>
      </c>
      <c r="R361" s="173" t="s">
        <v>444</v>
      </c>
      <c r="S361" s="173" t="s">
        <v>156</v>
      </c>
      <c r="T361" s="174" t="s">
        <v>156</v>
      </c>
      <c r="U361" s="160">
        <v>7.1</v>
      </c>
      <c r="V361" s="160">
        <f>ROUND(E361*U361,2)</f>
        <v>156.19999999999999</v>
      </c>
      <c r="W361" s="160"/>
      <c r="X361" s="160" t="s">
        <v>157</v>
      </c>
      <c r="Y361" s="151"/>
      <c r="Z361" s="151"/>
      <c r="AA361" s="151"/>
      <c r="AB361" s="151"/>
      <c r="AC361" s="151"/>
      <c r="AD361" s="151"/>
      <c r="AE361" s="151"/>
      <c r="AF361" s="151"/>
      <c r="AG361" s="151" t="s">
        <v>312</v>
      </c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1" x14ac:dyDescent="0.25">
      <c r="A362" s="158"/>
      <c r="B362" s="159"/>
      <c r="C362" s="258" t="s">
        <v>488</v>
      </c>
      <c r="D362" s="259"/>
      <c r="E362" s="259"/>
      <c r="F362" s="259"/>
      <c r="G362" s="259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51"/>
      <c r="Z362" s="151"/>
      <c r="AA362" s="151"/>
      <c r="AB362" s="151"/>
      <c r="AC362" s="151"/>
      <c r="AD362" s="151"/>
      <c r="AE362" s="151"/>
      <c r="AF362" s="151"/>
      <c r="AG362" s="151" t="s">
        <v>160</v>
      </c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 x14ac:dyDescent="0.25">
      <c r="A363" s="158"/>
      <c r="B363" s="159"/>
      <c r="C363" s="188" t="s">
        <v>493</v>
      </c>
      <c r="D363" s="182"/>
      <c r="E363" s="183">
        <v>22</v>
      </c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51"/>
      <c r="Z363" s="151"/>
      <c r="AA363" s="151"/>
      <c r="AB363" s="151"/>
      <c r="AC363" s="151"/>
      <c r="AD363" s="151"/>
      <c r="AE363" s="151"/>
      <c r="AF363" s="151"/>
      <c r="AG363" s="151" t="s">
        <v>163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 x14ac:dyDescent="0.25">
      <c r="A364" s="168">
        <v>61</v>
      </c>
      <c r="B364" s="169" t="s">
        <v>494</v>
      </c>
      <c r="C364" s="178" t="s">
        <v>495</v>
      </c>
      <c r="D364" s="170" t="s">
        <v>175</v>
      </c>
      <c r="E364" s="171">
        <v>684.64</v>
      </c>
      <c r="F364" s="172"/>
      <c r="G364" s="173">
        <f>ROUND(E364*F364,2)</f>
        <v>0</v>
      </c>
      <c r="H364" s="172"/>
      <c r="I364" s="173">
        <f>ROUND(E364*H364,2)</f>
        <v>0</v>
      </c>
      <c r="J364" s="172"/>
      <c r="K364" s="173">
        <f>ROUND(E364*J364,2)</f>
        <v>0</v>
      </c>
      <c r="L364" s="173">
        <v>21</v>
      </c>
      <c r="M364" s="173">
        <f>G364*(1+L364/100)</f>
        <v>0</v>
      </c>
      <c r="N364" s="173">
        <v>0</v>
      </c>
      <c r="O364" s="173">
        <f>ROUND(E364*N364,2)</f>
        <v>0</v>
      </c>
      <c r="P364" s="173">
        <v>0</v>
      </c>
      <c r="Q364" s="173">
        <f>ROUND(E364*P364,2)</f>
        <v>0</v>
      </c>
      <c r="R364" s="173" t="s">
        <v>444</v>
      </c>
      <c r="S364" s="173" t="s">
        <v>156</v>
      </c>
      <c r="T364" s="174" t="s">
        <v>156</v>
      </c>
      <c r="U364" s="160">
        <v>6.9000000000000006E-2</v>
      </c>
      <c r="V364" s="160">
        <f>ROUND(E364*U364,2)</f>
        <v>47.24</v>
      </c>
      <c r="W364" s="160"/>
      <c r="X364" s="160" t="s">
        <v>157</v>
      </c>
      <c r="Y364" s="151"/>
      <c r="Z364" s="151"/>
      <c r="AA364" s="151"/>
      <c r="AB364" s="151"/>
      <c r="AC364" s="151"/>
      <c r="AD364" s="151"/>
      <c r="AE364" s="151"/>
      <c r="AF364" s="151"/>
      <c r="AG364" s="151" t="s">
        <v>158</v>
      </c>
      <c r="AH364" s="151"/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 x14ac:dyDescent="0.25">
      <c r="A365" s="158"/>
      <c r="B365" s="159"/>
      <c r="C365" s="188" t="s">
        <v>489</v>
      </c>
      <c r="D365" s="182"/>
      <c r="E365" s="183">
        <v>684.64</v>
      </c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51"/>
      <c r="Z365" s="151"/>
      <c r="AA365" s="151"/>
      <c r="AB365" s="151"/>
      <c r="AC365" s="151"/>
      <c r="AD365" s="151"/>
      <c r="AE365" s="151"/>
      <c r="AF365" s="151"/>
      <c r="AG365" s="151" t="s">
        <v>163</v>
      </c>
      <c r="AH365" s="151">
        <v>5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1" x14ac:dyDescent="0.25">
      <c r="A366" s="168">
        <v>62</v>
      </c>
      <c r="B366" s="169" t="s">
        <v>496</v>
      </c>
      <c r="C366" s="178" t="s">
        <v>497</v>
      </c>
      <c r="D366" s="170" t="s">
        <v>175</v>
      </c>
      <c r="E366" s="171">
        <v>684.64</v>
      </c>
      <c r="F366" s="172"/>
      <c r="G366" s="173">
        <f>ROUND(E366*F366,2)</f>
        <v>0</v>
      </c>
      <c r="H366" s="172"/>
      <c r="I366" s="173">
        <f>ROUND(E366*H366,2)</f>
        <v>0</v>
      </c>
      <c r="J366" s="172"/>
      <c r="K366" s="173">
        <f>ROUND(E366*J366,2)</f>
        <v>0</v>
      </c>
      <c r="L366" s="173">
        <v>21</v>
      </c>
      <c r="M366" s="173">
        <f>G366*(1+L366/100)</f>
        <v>0</v>
      </c>
      <c r="N366" s="173">
        <v>0</v>
      </c>
      <c r="O366" s="173">
        <f>ROUND(E366*N366,2)</f>
        <v>0</v>
      </c>
      <c r="P366" s="173">
        <v>0</v>
      </c>
      <c r="Q366" s="173">
        <f>ROUND(E366*P366,2)</f>
        <v>0</v>
      </c>
      <c r="R366" s="173" t="s">
        <v>444</v>
      </c>
      <c r="S366" s="173" t="s">
        <v>156</v>
      </c>
      <c r="T366" s="174" t="s">
        <v>156</v>
      </c>
      <c r="U366" s="160">
        <v>3.1E-2</v>
      </c>
      <c r="V366" s="160">
        <f>ROUND(E366*U366,2)</f>
        <v>21.22</v>
      </c>
      <c r="W366" s="160"/>
      <c r="X366" s="160" t="s">
        <v>157</v>
      </c>
      <c r="Y366" s="151"/>
      <c r="Z366" s="151"/>
      <c r="AA366" s="151"/>
      <c r="AB366" s="151"/>
      <c r="AC366" s="151"/>
      <c r="AD366" s="151"/>
      <c r="AE366" s="151"/>
      <c r="AF366" s="151"/>
      <c r="AG366" s="151" t="s">
        <v>158</v>
      </c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 x14ac:dyDescent="0.25">
      <c r="A367" s="158"/>
      <c r="B367" s="159"/>
      <c r="C367" s="188" t="s">
        <v>489</v>
      </c>
      <c r="D367" s="182"/>
      <c r="E367" s="183">
        <v>684.64</v>
      </c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51"/>
      <c r="Z367" s="151"/>
      <c r="AA367" s="151"/>
      <c r="AB367" s="151"/>
      <c r="AC367" s="151"/>
      <c r="AD367" s="151"/>
      <c r="AE367" s="151"/>
      <c r="AF367" s="151"/>
      <c r="AG367" s="151" t="s">
        <v>163</v>
      </c>
      <c r="AH367" s="151">
        <v>5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 x14ac:dyDescent="0.25">
      <c r="A368" s="168">
        <v>63</v>
      </c>
      <c r="B368" s="169" t="s">
        <v>498</v>
      </c>
      <c r="C368" s="178" t="s">
        <v>499</v>
      </c>
      <c r="D368" s="170" t="s">
        <v>485</v>
      </c>
      <c r="E368" s="171">
        <v>22</v>
      </c>
      <c r="F368" s="172"/>
      <c r="G368" s="173">
        <f>ROUND(E368*F368,2)</f>
        <v>0</v>
      </c>
      <c r="H368" s="172"/>
      <c r="I368" s="173">
        <f>ROUND(E368*H368,2)</f>
        <v>0</v>
      </c>
      <c r="J368" s="172"/>
      <c r="K368" s="173">
        <f>ROUND(E368*J368,2)</f>
        <v>0</v>
      </c>
      <c r="L368" s="173">
        <v>21</v>
      </c>
      <c r="M368" s="173">
        <f>G368*(1+L368/100)</f>
        <v>0</v>
      </c>
      <c r="N368" s="173">
        <v>7.0200000000000002E-3</v>
      </c>
      <c r="O368" s="173">
        <f>ROUND(E368*N368,2)</f>
        <v>0.15</v>
      </c>
      <c r="P368" s="173">
        <v>0</v>
      </c>
      <c r="Q368" s="173">
        <f>ROUND(E368*P368,2)</f>
        <v>0</v>
      </c>
      <c r="R368" s="173" t="s">
        <v>444</v>
      </c>
      <c r="S368" s="173" t="s">
        <v>156</v>
      </c>
      <c r="T368" s="174" t="s">
        <v>156</v>
      </c>
      <c r="U368" s="160">
        <v>1.69</v>
      </c>
      <c r="V368" s="160">
        <f>ROUND(E368*U368,2)</f>
        <v>37.18</v>
      </c>
      <c r="W368" s="160"/>
      <c r="X368" s="160" t="s">
        <v>157</v>
      </c>
      <c r="Y368" s="151"/>
      <c r="Z368" s="151"/>
      <c r="AA368" s="151"/>
      <c r="AB368" s="151"/>
      <c r="AC368" s="151"/>
      <c r="AD368" s="151"/>
      <c r="AE368" s="151"/>
      <c r="AF368" s="151"/>
      <c r="AG368" s="151" t="s">
        <v>158</v>
      </c>
      <c r="AH368" s="151"/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1" x14ac:dyDescent="0.25">
      <c r="A369" s="158"/>
      <c r="B369" s="159"/>
      <c r="C369" s="249" t="s">
        <v>500</v>
      </c>
      <c r="D369" s="250"/>
      <c r="E369" s="250"/>
      <c r="F369" s="250"/>
      <c r="G369" s="25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51"/>
      <c r="Z369" s="151"/>
      <c r="AA369" s="151"/>
      <c r="AB369" s="151"/>
      <c r="AC369" s="151"/>
      <c r="AD369" s="151"/>
      <c r="AE369" s="151"/>
      <c r="AF369" s="151"/>
      <c r="AG369" s="151" t="s">
        <v>134</v>
      </c>
      <c r="AH369" s="151"/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1" x14ac:dyDescent="0.25">
      <c r="A370" s="158"/>
      <c r="B370" s="159"/>
      <c r="C370" s="188" t="s">
        <v>501</v>
      </c>
      <c r="D370" s="182"/>
      <c r="E370" s="183">
        <v>22</v>
      </c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51"/>
      <c r="Z370" s="151"/>
      <c r="AA370" s="151"/>
      <c r="AB370" s="151"/>
      <c r="AC370" s="151"/>
      <c r="AD370" s="151"/>
      <c r="AE370" s="151"/>
      <c r="AF370" s="151"/>
      <c r="AG370" s="151" t="s">
        <v>163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1" x14ac:dyDescent="0.25">
      <c r="A371" s="168">
        <v>64</v>
      </c>
      <c r="B371" s="169" t="s">
        <v>502</v>
      </c>
      <c r="C371" s="178" t="s">
        <v>503</v>
      </c>
      <c r="D371" s="170" t="s">
        <v>485</v>
      </c>
      <c r="E371" s="171">
        <v>3</v>
      </c>
      <c r="F371" s="172"/>
      <c r="G371" s="173">
        <f>ROUND(E371*F371,2)</f>
        <v>0</v>
      </c>
      <c r="H371" s="172"/>
      <c r="I371" s="173">
        <f>ROUND(E371*H371,2)</f>
        <v>0</v>
      </c>
      <c r="J371" s="172"/>
      <c r="K371" s="173">
        <f>ROUND(E371*J371,2)</f>
        <v>0</v>
      </c>
      <c r="L371" s="173">
        <v>21</v>
      </c>
      <c r="M371" s="173">
        <f>G371*(1+L371/100)</f>
        <v>0</v>
      </c>
      <c r="N371" s="173">
        <v>3.4470100000000001</v>
      </c>
      <c r="O371" s="173">
        <f>ROUND(E371*N371,2)</f>
        <v>10.34</v>
      </c>
      <c r="P371" s="173">
        <v>0</v>
      </c>
      <c r="Q371" s="173">
        <f>ROUND(E371*P371,2)</f>
        <v>0</v>
      </c>
      <c r="R371" s="173"/>
      <c r="S371" s="173" t="s">
        <v>129</v>
      </c>
      <c r="T371" s="174" t="s">
        <v>130</v>
      </c>
      <c r="U371" s="160">
        <v>0</v>
      </c>
      <c r="V371" s="160">
        <f>ROUND(E371*U371,2)</f>
        <v>0</v>
      </c>
      <c r="W371" s="160"/>
      <c r="X371" s="160" t="s">
        <v>504</v>
      </c>
      <c r="Y371" s="151"/>
      <c r="Z371" s="151"/>
      <c r="AA371" s="151"/>
      <c r="AB371" s="151"/>
      <c r="AC371" s="151"/>
      <c r="AD371" s="151"/>
      <c r="AE371" s="151"/>
      <c r="AF371" s="151"/>
      <c r="AG371" s="151" t="s">
        <v>505</v>
      </c>
      <c r="AH371" s="151"/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1" x14ac:dyDescent="0.25">
      <c r="A372" s="158"/>
      <c r="B372" s="159"/>
      <c r="C372" s="249" t="s">
        <v>506</v>
      </c>
      <c r="D372" s="250"/>
      <c r="E372" s="250"/>
      <c r="F372" s="250"/>
      <c r="G372" s="25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51"/>
      <c r="Z372" s="151"/>
      <c r="AA372" s="151"/>
      <c r="AB372" s="151"/>
      <c r="AC372" s="151"/>
      <c r="AD372" s="151"/>
      <c r="AE372" s="151"/>
      <c r="AF372" s="151"/>
      <c r="AG372" s="151" t="s">
        <v>134</v>
      </c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1" x14ac:dyDescent="0.25">
      <c r="A373" s="158"/>
      <c r="B373" s="159"/>
      <c r="C373" s="247" t="s">
        <v>507</v>
      </c>
      <c r="D373" s="248"/>
      <c r="E373" s="248"/>
      <c r="F373" s="248"/>
      <c r="G373" s="248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51"/>
      <c r="Z373" s="151"/>
      <c r="AA373" s="151"/>
      <c r="AB373" s="151"/>
      <c r="AC373" s="151"/>
      <c r="AD373" s="151"/>
      <c r="AE373" s="151"/>
      <c r="AF373" s="151"/>
      <c r="AG373" s="151" t="s">
        <v>134</v>
      </c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1" x14ac:dyDescent="0.25">
      <c r="A374" s="158"/>
      <c r="B374" s="159"/>
      <c r="C374" s="188" t="s">
        <v>508</v>
      </c>
      <c r="D374" s="182"/>
      <c r="E374" s="183">
        <v>3</v>
      </c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51"/>
      <c r="Z374" s="151"/>
      <c r="AA374" s="151"/>
      <c r="AB374" s="151"/>
      <c r="AC374" s="151"/>
      <c r="AD374" s="151"/>
      <c r="AE374" s="151"/>
      <c r="AF374" s="151"/>
      <c r="AG374" s="151" t="s">
        <v>163</v>
      </c>
      <c r="AH374" s="151">
        <v>0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1" x14ac:dyDescent="0.25">
      <c r="A375" s="168">
        <v>65</v>
      </c>
      <c r="B375" s="169" t="s">
        <v>509</v>
      </c>
      <c r="C375" s="178" t="s">
        <v>510</v>
      </c>
      <c r="D375" s="170" t="s">
        <v>485</v>
      </c>
      <c r="E375" s="171">
        <v>19</v>
      </c>
      <c r="F375" s="172"/>
      <c r="G375" s="173">
        <f>ROUND(E375*F375,2)</f>
        <v>0</v>
      </c>
      <c r="H375" s="172"/>
      <c r="I375" s="173">
        <f>ROUND(E375*H375,2)</f>
        <v>0</v>
      </c>
      <c r="J375" s="172"/>
      <c r="K375" s="173">
        <f>ROUND(E375*J375,2)</f>
        <v>0</v>
      </c>
      <c r="L375" s="173">
        <v>21</v>
      </c>
      <c r="M375" s="173">
        <f>G375*(1+L375/100)</f>
        <v>0</v>
      </c>
      <c r="N375" s="173">
        <v>4.4590100000000001</v>
      </c>
      <c r="O375" s="173">
        <f>ROUND(E375*N375,2)</f>
        <v>84.72</v>
      </c>
      <c r="P375" s="173">
        <v>0</v>
      </c>
      <c r="Q375" s="173">
        <f>ROUND(E375*P375,2)</f>
        <v>0</v>
      </c>
      <c r="R375" s="173"/>
      <c r="S375" s="173" t="s">
        <v>129</v>
      </c>
      <c r="T375" s="174" t="s">
        <v>130</v>
      </c>
      <c r="U375" s="160">
        <v>0</v>
      </c>
      <c r="V375" s="160">
        <f>ROUND(E375*U375,2)</f>
        <v>0</v>
      </c>
      <c r="W375" s="160"/>
      <c r="X375" s="160" t="s">
        <v>504</v>
      </c>
      <c r="Y375" s="151"/>
      <c r="Z375" s="151"/>
      <c r="AA375" s="151"/>
      <c r="AB375" s="151"/>
      <c r="AC375" s="151"/>
      <c r="AD375" s="151"/>
      <c r="AE375" s="151"/>
      <c r="AF375" s="151"/>
      <c r="AG375" s="151" t="s">
        <v>505</v>
      </c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1" x14ac:dyDescent="0.25">
      <c r="A376" s="158"/>
      <c r="B376" s="159"/>
      <c r="C376" s="249" t="s">
        <v>506</v>
      </c>
      <c r="D376" s="250"/>
      <c r="E376" s="250"/>
      <c r="F376" s="250"/>
      <c r="G376" s="25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51"/>
      <c r="Z376" s="151"/>
      <c r="AA376" s="151"/>
      <c r="AB376" s="151"/>
      <c r="AC376" s="151"/>
      <c r="AD376" s="151"/>
      <c r="AE376" s="151"/>
      <c r="AF376" s="151"/>
      <c r="AG376" s="151" t="s">
        <v>134</v>
      </c>
      <c r="AH376" s="151"/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1" x14ac:dyDescent="0.25">
      <c r="A377" s="158"/>
      <c r="B377" s="159"/>
      <c r="C377" s="247" t="s">
        <v>507</v>
      </c>
      <c r="D377" s="248"/>
      <c r="E377" s="248"/>
      <c r="F377" s="248"/>
      <c r="G377" s="248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51"/>
      <c r="Z377" s="151"/>
      <c r="AA377" s="151"/>
      <c r="AB377" s="151"/>
      <c r="AC377" s="151"/>
      <c r="AD377" s="151"/>
      <c r="AE377" s="151"/>
      <c r="AF377" s="151"/>
      <c r="AG377" s="151" t="s">
        <v>134</v>
      </c>
      <c r="AH377" s="151"/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1" x14ac:dyDescent="0.25">
      <c r="A378" s="158"/>
      <c r="B378" s="159"/>
      <c r="C378" s="188" t="s">
        <v>511</v>
      </c>
      <c r="D378" s="182"/>
      <c r="E378" s="183">
        <v>19</v>
      </c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51"/>
      <c r="Z378" s="151"/>
      <c r="AA378" s="151"/>
      <c r="AB378" s="151"/>
      <c r="AC378" s="151"/>
      <c r="AD378" s="151"/>
      <c r="AE378" s="151"/>
      <c r="AF378" s="151"/>
      <c r="AG378" s="151" t="s">
        <v>163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1" x14ac:dyDescent="0.25">
      <c r="A379" s="168">
        <v>66</v>
      </c>
      <c r="B379" s="169" t="s">
        <v>512</v>
      </c>
      <c r="C379" s="178" t="s">
        <v>513</v>
      </c>
      <c r="D379" s="170" t="s">
        <v>514</v>
      </c>
      <c r="E379" s="171">
        <v>705.17920000000004</v>
      </c>
      <c r="F379" s="172"/>
      <c r="G379" s="173">
        <f>ROUND(E379*F379,2)</f>
        <v>0</v>
      </c>
      <c r="H379" s="172"/>
      <c r="I379" s="173">
        <f>ROUND(E379*H379,2)</f>
        <v>0</v>
      </c>
      <c r="J379" s="172"/>
      <c r="K379" s="173">
        <f>ROUND(E379*J379,2)</f>
        <v>0</v>
      </c>
      <c r="L379" s="173">
        <v>21</v>
      </c>
      <c r="M379" s="173">
        <f>G379*(1+L379/100)</f>
        <v>0</v>
      </c>
      <c r="N379" s="173">
        <v>1.0200000000000001E-2</v>
      </c>
      <c r="O379" s="173">
        <f>ROUND(E379*N379,2)</f>
        <v>7.19</v>
      </c>
      <c r="P379" s="173">
        <v>0</v>
      </c>
      <c r="Q379" s="173">
        <f>ROUND(E379*P379,2)</f>
        <v>0</v>
      </c>
      <c r="R379" s="173"/>
      <c r="S379" s="173" t="s">
        <v>129</v>
      </c>
      <c r="T379" s="174" t="s">
        <v>130</v>
      </c>
      <c r="U379" s="160">
        <v>0</v>
      </c>
      <c r="V379" s="160">
        <f>ROUND(E379*U379,2)</f>
        <v>0</v>
      </c>
      <c r="W379" s="160"/>
      <c r="X379" s="160" t="s">
        <v>380</v>
      </c>
      <c r="Y379" s="151"/>
      <c r="Z379" s="151"/>
      <c r="AA379" s="151"/>
      <c r="AB379" s="151"/>
      <c r="AC379" s="151"/>
      <c r="AD379" s="151"/>
      <c r="AE379" s="151"/>
      <c r="AF379" s="151"/>
      <c r="AG379" s="151" t="s">
        <v>381</v>
      </c>
      <c r="AH379" s="151"/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1" x14ac:dyDescent="0.25">
      <c r="A380" s="158"/>
      <c r="B380" s="159"/>
      <c r="C380" s="188" t="s">
        <v>515</v>
      </c>
      <c r="D380" s="182"/>
      <c r="E380" s="183">
        <v>705.17920000000004</v>
      </c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51"/>
      <c r="Z380" s="151"/>
      <c r="AA380" s="151"/>
      <c r="AB380" s="151"/>
      <c r="AC380" s="151"/>
      <c r="AD380" s="151"/>
      <c r="AE380" s="151"/>
      <c r="AF380" s="151"/>
      <c r="AG380" s="151" t="s">
        <v>163</v>
      </c>
      <c r="AH380" s="151">
        <v>5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 x14ac:dyDescent="0.25">
      <c r="A381" s="168">
        <v>67</v>
      </c>
      <c r="B381" s="169" t="s">
        <v>516</v>
      </c>
      <c r="C381" s="178" t="s">
        <v>517</v>
      </c>
      <c r="D381" s="170" t="s">
        <v>485</v>
      </c>
      <c r="E381" s="171">
        <v>2.0299999999999998</v>
      </c>
      <c r="F381" s="172"/>
      <c r="G381" s="173">
        <f>ROUND(E381*F381,2)</f>
        <v>0</v>
      </c>
      <c r="H381" s="172"/>
      <c r="I381" s="173">
        <f>ROUND(E381*H381,2)</f>
        <v>0</v>
      </c>
      <c r="J381" s="172"/>
      <c r="K381" s="173">
        <f>ROUND(E381*J381,2)</f>
        <v>0</v>
      </c>
      <c r="L381" s="173">
        <v>21</v>
      </c>
      <c r="M381" s="173">
        <f>G381*(1+L381/100)</f>
        <v>0</v>
      </c>
      <c r="N381" s="173">
        <v>9.0299999999999998E-3</v>
      </c>
      <c r="O381" s="173">
        <f>ROUND(E381*N381,2)</f>
        <v>0.02</v>
      </c>
      <c r="P381" s="173">
        <v>0</v>
      </c>
      <c r="Q381" s="173">
        <f>ROUND(E381*P381,2)</f>
        <v>0</v>
      </c>
      <c r="R381" s="173"/>
      <c r="S381" s="173" t="s">
        <v>129</v>
      </c>
      <c r="T381" s="174" t="s">
        <v>518</v>
      </c>
      <c r="U381" s="160">
        <v>0</v>
      </c>
      <c r="V381" s="160">
        <f>ROUND(E381*U381,2)</f>
        <v>0</v>
      </c>
      <c r="W381" s="160"/>
      <c r="X381" s="160" t="s">
        <v>380</v>
      </c>
      <c r="Y381" s="151"/>
      <c r="Z381" s="151"/>
      <c r="AA381" s="151"/>
      <c r="AB381" s="151"/>
      <c r="AC381" s="151"/>
      <c r="AD381" s="151"/>
      <c r="AE381" s="151"/>
      <c r="AF381" s="151"/>
      <c r="AG381" s="151" t="s">
        <v>381</v>
      </c>
      <c r="AH381" s="151"/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1" x14ac:dyDescent="0.25">
      <c r="A382" s="158"/>
      <c r="B382" s="159"/>
      <c r="C382" s="188" t="s">
        <v>519</v>
      </c>
      <c r="D382" s="182"/>
      <c r="E382" s="183">
        <v>2.0299999999999998</v>
      </c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51"/>
      <c r="Z382" s="151"/>
      <c r="AA382" s="151"/>
      <c r="AB382" s="151"/>
      <c r="AC382" s="151"/>
      <c r="AD382" s="151"/>
      <c r="AE382" s="151"/>
      <c r="AF382" s="151"/>
      <c r="AG382" s="151" t="s">
        <v>163</v>
      </c>
      <c r="AH382" s="151">
        <v>5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ht="20.399999999999999" outlineLevel="1" x14ac:dyDescent="0.25">
      <c r="A383" s="168">
        <v>68</v>
      </c>
      <c r="B383" s="169" t="s">
        <v>520</v>
      </c>
      <c r="C383" s="178" t="s">
        <v>521</v>
      </c>
      <c r="D383" s="170" t="s">
        <v>485</v>
      </c>
      <c r="E383" s="171">
        <v>22</v>
      </c>
      <c r="F383" s="172"/>
      <c r="G383" s="173">
        <f>ROUND(E383*F383,2)</f>
        <v>0</v>
      </c>
      <c r="H383" s="172"/>
      <c r="I383" s="173">
        <f>ROUND(E383*H383,2)</f>
        <v>0</v>
      </c>
      <c r="J383" s="172"/>
      <c r="K383" s="173">
        <f>ROUND(E383*J383,2)</f>
        <v>0</v>
      </c>
      <c r="L383" s="173">
        <v>21</v>
      </c>
      <c r="M383" s="173">
        <f>G383*(1+L383/100)</f>
        <v>0</v>
      </c>
      <c r="N383" s="173">
        <v>0.158</v>
      </c>
      <c r="O383" s="173">
        <f>ROUND(E383*N383,2)</f>
        <v>3.48</v>
      </c>
      <c r="P383" s="173">
        <v>0</v>
      </c>
      <c r="Q383" s="173">
        <f>ROUND(E383*P383,2)</f>
        <v>0</v>
      </c>
      <c r="R383" s="173"/>
      <c r="S383" s="173" t="s">
        <v>129</v>
      </c>
      <c r="T383" s="174" t="s">
        <v>130</v>
      </c>
      <c r="U383" s="160">
        <v>0</v>
      </c>
      <c r="V383" s="160">
        <f>ROUND(E383*U383,2)</f>
        <v>0</v>
      </c>
      <c r="W383" s="160"/>
      <c r="X383" s="160" t="s">
        <v>380</v>
      </c>
      <c r="Y383" s="151"/>
      <c r="Z383" s="151"/>
      <c r="AA383" s="151"/>
      <c r="AB383" s="151"/>
      <c r="AC383" s="151"/>
      <c r="AD383" s="151"/>
      <c r="AE383" s="151"/>
      <c r="AF383" s="151"/>
      <c r="AG383" s="151" t="s">
        <v>381</v>
      </c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1" x14ac:dyDescent="0.25">
      <c r="A384" s="158"/>
      <c r="B384" s="159"/>
      <c r="C384" s="249" t="s">
        <v>567</v>
      </c>
      <c r="D384" s="250"/>
      <c r="E384" s="250"/>
      <c r="F384" s="250"/>
      <c r="G384" s="25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51"/>
      <c r="Z384" s="151"/>
      <c r="AA384" s="151"/>
      <c r="AB384" s="151"/>
      <c r="AC384" s="151"/>
      <c r="AD384" s="151"/>
      <c r="AE384" s="151"/>
      <c r="AF384" s="151"/>
      <c r="AG384" s="151" t="s">
        <v>134</v>
      </c>
      <c r="AH384" s="151"/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1" x14ac:dyDescent="0.25">
      <c r="A385" s="158"/>
      <c r="B385" s="159"/>
      <c r="C385" s="247" t="s">
        <v>522</v>
      </c>
      <c r="D385" s="248"/>
      <c r="E385" s="248"/>
      <c r="F385" s="248"/>
      <c r="G385" s="248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51"/>
      <c r="Z385" s="151"/>
      <c r="AA385" s="151"/>
      <c r="AB385" s="151"/>
      <c r="AC385" s="151"/>
      <c r="AD385" s="151"/>
      <c r="AE385" s="151"/>
      <c r="AF385" s="151"/>
      <c r="AG385" s="151" t="s">
        <v>134</v>
      </c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75" t="str">
        <f>C385</f>
        <v>poklop vodotěsný, plynotěsný tř.D400 h=160mm nebo litinový s betonovou výplní tř.B125 h=125mm dle umístění šachty</v>
      </c>
      <c r="BB385" s="151"/>
      <c r="BC385" s="151"/>
      <c r="BD385" s="151"/>
      <c r="BE385" s="151"/>
      <c r="BF385" s="151"/>
      <c r="BG385" s="151"/>
      <c r="BH385" s="151"/>
    </row>
    <row r="386" spans="1:60" outlineLevel="1" x14ac:dyDescent="0.25">
      <c r="A386" s="158"/>
      <c r="B386" s="159"/>
      <c r="C386" s="188" t="s">
        <v>523</v>
      </c>
      <c r="D386" s="182"/>
      <c r="E386" s="183">
        <v>22</v>
      </c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51"/>
      <c r="Z386" s="151"/>
      <c r="AA386" s="151"/>
      <c r="AB386" s="151"/>
      <c r="AC386" s="151"/>
      <c r="AD386" s="151"/>
      <c r="AE386" s="151"/>
      <c r="AF386" s="151"/>
      <c r="AG386" s="151" t="s">
        <v>163</v>
      </c>
      <c r="AH386" s="151">
        <v>5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x14ac:dyDescent="0.25">
      <c r="A387" s="162" t="s">
        <v>124</v>
      </c>
      <c r="B387" s="163" t="s">
        <v>84</v>
      </c>
      <c r="C387" s="177" t="s">
        <v>85</v>
      </c>
      <c r="D387" s="164"/>
      <c r="E387" s="165"/>
      <c r="F387" s="166"/>
      <c r="G387" s="166">
        <f>SUMIF(AG388:AG394,"&lt;&gt;NOR",G388:G394)</f>
        <v>0</v>
      </c>
      <c r="H387" s="166"/>
      <c r="I387" s="166">
        <f>SUM(I388:I394)</f>
        <v>0</v>
      </c>
      <c r="J387" s="166"/>
      <c r="K387" s="166">
        <f>SUM(K388:K394)</f>
        <v>0</v>
      </c>
      <c r="L387" s="166"/>
      <c r="M387" s="166">
        <f>SUM(M388:M394)</f>
        <v>0</v>
      </c>
      <c r="N387" s="166"/>
      <c r="O387" s="166">
        <f>SUM(O388:O394)</f>
        <v>15.13</v>
      </c>
      <c r="P387" s="166"/>
      <c r="Q387" s="166">
        <f>SUM(Q388:Q394)</f>
        <v>0</v>
      </c>
      <c r="R387" s="166"/>
      <c r="S387" s="166"/>
      <c r="T387" s="167"/>
      <c r="U387" s="161"/>
      <c r="V387" s="161">
        <f>SUM(V388:V394)</f>
        <v>23.650000000000002</v>
      </c>
      <c r="W387" s="161"/>
      <c r="X387" s="161"/>
      <c r="AG387" t="s">
        <v>125</v>
      </c>
    </row>
    <row r="388" spans="1:60" outlineLevel="1" x14ac:dyDescent="0.25">
      <c r="A388" s="168">
        <v>69</v>
      </c>
      <c r="B388" s="169" t="s">
        <v>524</v>
      </c>
      <c r="C388" s="178" t="s">
        <v>525</v>
      </c>
      <c r="D388" s="170" t="s">
        <v>188</v>
      </c>
      <c r="E388" s="171">
        <v>8.3814299999999999</v>
      </c>
      <c r="F388" s="172"/>
      <c r="G388" s="173">
        <f>ROUND(E388*F388,2)</f>
        <v>0</v>
      </c>
      <c r="H388" s="172"/>
      <c r="I388" s="173">
        <f>ROUND(E388*H388,2)</f>
        <v>0</v>
      </c>
      <c r="J388" s="172"/>
      <c r="K388" s="173">
        <f>ROUND(E388*J388,2)</f>
        <v>0</v>
      </c>
      <c r="L388" s="173">
        <v>21</v>
      </c>
      <c r="M388" s="173">
        <f>G388*(1+L388/100)</f>
        <v>0</v>
      </c>
      <c r="N388" s="173">
        <v>1.8050999999999999</v>
      </c>
      <c r="O388" s="173">
        <f>ROUND(E388*N388,2)</f>
        <v>15.13</v>
      </c>
      <c r="P388" s="173">
        <v>0</v>
      </c>
      <c r="Q388" s="173">
        <f>ROUND(E388*P388,2)</f>
        <v>0</v>
      </c>
      <c r="R388" s="173" t="s">
        <v>444</v>
      </c>
      <c r="S388" s="173" t="s">
        <v>156</v>
      </c>
      <c r="T388" s="174" t="s">
        <v>156</v>
      </c>
      <c r="U388" s="160">
        <v>2.68</v>
      </c>
      <c r="V388" s="160">
        <f>ROUND(E388*U388,2)</f>
        <v>22.46</v>
      </c>
      <c r="W388" s="160"/>
      <c r="X388" s="160" t="s">
        <v>157</v>
      </c>
      <c r="Y388" s="151"/>
      <c r="Z388" s="151"/>
      <c r="AA388" s="151"/>
      <c r="AB388" s="151"/>
      <c r="AC388" s="151"/>
      <c r="AD388" s="151"/>
      <c r="AE388" s="151"/>
      <c r="AF388" s="151"/>
      <c r="AG388" s="151" t="s">
        <v>158</v>
      </c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1" x14ac:dyDescent="0.25">
      <c r="A389" s="158"/>
      <c r="B389" s="159"/>
      <c r="C389" s="188" t="s">
        <v>526</v>
      </c>
      <c r="D389" s="182"/>
      <c r="E389" s="183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51"/>
      <c r="Z389" s="151"/>
      <c r="AA389" s="151"/>
      <c r="AB389" s="151"/>
      <c r="AC389" s="151"/>
      <c r="AD389" s="151"/>
      <c r="AE389" s="151"/>
      <c r="AF389" s="151"/>
      <c r="AG389" s="151" t="s">
        <v>163</v>
      </c>
      <c r="AH389" s="151">
        <v>0</v>
      </c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 x14ac:dyDescent="0.25">
      <c r="A390" s="158"/>
      <c r="B390" s="159"/>
      <c r="C390" s="188" t="s">
        <v>527</v>
      </c>
      <c r="D390" s="182"/>
      <c r="E390" s="183">
        <v>8.3814299999999999</v>
      </c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51"/>
      <c r="Z390" s="151"/>
      <c r="AA390" s="151"/>
      <c r="AB390" s="151"/>
      <c r="AC390" s="151"/>
      <c r="AD390" s="151"/>
      <c r="AE390" s="151"/>
      <c r="AF390" s="151"/>
      <c r="AG390" s="151" t="s">
        <v>163</v>
      </c>
      <c r="AH390" s="151">
        <v>0</v>
      </c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1" x14ac:dyDescent="0.25">
      <c r="A391" s="168">
        <v>70</v>
      </c>
      <c r="B391" s="169" t="s">
        <v>528</v>
      </c>
      <c r="C391" s="178" t="s">
        <v>529</v>
      </c>
      <c r="D391" s="170" t="s">
        <v>175</v>
      </c>
      <c r="E391" s="171">
        <v>0.15</v>
      </c>
      <c r="F391" s="172"/>
      <c r="G391" s="173">
        <f>ROUND(E391*F391,2)</f>
        <v>0</v>
      </c>
      <c r="H391" s="172"/>
      <c r="I391" s="173">
        <f>ROUND(E391*H391,2)</f>
        <v>0</v>
      </c>
      <c r="J391" s="172"/>
      <c r="K391" s="173">
        <f>ROUND(E391*J391,2)</f>
        <v>0</v>
      </c>
      <c r="L391" s="173">
        <v>21</v>
      </c>
      <c r="M391" s="173">
        <f>G391*(1+L391/100)</f>
        <v>0</v>
      </c>
      <c r="N391" s="173">
        <v>0</v>
      </c>
      <c r="O391" s="173">
        <f>ROUND(E391*N391,2)</f>
        <v>0</v>
      </c>
      <c r="P391" s="173">
        <v>2.8700000000000002E-3</v>
      </c>
      <c r="Q391" s="173">
        <f>ROUND(E391*P391,2)</f>
        <v>0</v>
      </c>
      <c r="R391" s="173" t="s">
        <v>429</v>
      </c>
      <c r="S391" s="173" t="s">
        <v>156</v>
      </c>
      <c r="T391" s="174" t="s">
        <v>156</v>
      </c>
      <c r="U391" s="160">
        <v>7.9</v>
      </c>
      <c r="V391" s="160">
        <f>ROUND(E391*U391,2)</f>
        <v>1.19</v>
      </c>
      <c r="W391" s="160"/>
      <c r="X391" s="160" t="s">
        <v>157</v>
      </c>
      <c r="Y391" s="151"/>
      <c r="Z391" s="151"/>
      <c r="AA391" s="151"/>
      <c r="AB391" s="151"/>
      <c r="AC391" s="151"/>
      <c r="AD391" s="151"/>
      <c r="AE391" s="151"/>
      <c r="AF391" s="151"/>
      <c r="AG391" s="151" t="s">
        <v>158</v>
      </c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1" x14ac:dyDescent="0.25">
      <c r="A392" s="158"/>
      <c r="B392" s="159"/>
      <c r="C392" s="188" t="s">
        <v>530</v>
      </c>
      <c r="D392" s="182"/>
      <c r="E392" s="183">
        <v>0.15</v>
      </c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51"/>
      <c r="Z392" s="151"/>
      <c r="AA392" s="151"/>
      <c r="AB392" s="151"/>
      <c r="AC392" s="151"/>
      <c r="AD392" s="151"/>
      <c r="AE392" s="151"/>
      <c r="AF392" s="151"/>
      <c r="AG392" s="151" t="s">
        <v>163</v>
      </c>
      <c r="AH392" s="151">
        <v>0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1" x14ac:dyDescent="0.25">
      <c r="A393" s="168">
        <v>71</v>
      </c>
      <c r="B393" s="169" t="s">
        <v>531</v>
      </c>
      <c r="C393" s="178" t="s">
        <v>532</v>
      </c>
      <c r="D393" s="170" t="s">
        <v>485</v>
      </c>
      <c r="E393" s="171">
        <v>1</v>
      </c>
      <c r="F393" s="172"/>
      <c r="G393" s="173">
        <f>ROUND(E393*F393,2)</f>
        <v>0</v>
      </c>
      <c r="H393" s="172"/>
      <c r="I393" s="173">
        <f>ROUND(E393*H393,2)</f>
        <v>0</v>
      </c>
      <c r="J393" s="172"/>
      <c r="K393" s="173">
        <f>ROUND(E393*J393,2)</f>
        <v>0</v>
      </c>
      <c r="L393" s="173">
        <v>21</v>
      </c>
      <c r="M393" s="173">
        <f>G393*(1+L393/100)</f>
        <v>0</v>
      </c>
      <c r="N393" s="173">
        <v>3.0000000000000001E-3</v>
      </c>
      <c r="O393" s="173">
        <f>ROUND(E393*N393,2)</f>
        <v>0</v>
      </c>
      <c r="P393" s="173">
        <v>0</v>
      </c>
      <c r="Q393" s="173">
        <f>ROUND(E393*P393,2)</f>
        <v>0</v>
      </c>
      <c r="R393" s="173"/>
      <c r="S393" s="173" t="s">
        <v>129</v>
      </c>
      <c r="T393" s="174" t="s">
        <v>130</v>
      </c>
      <c r="U393" s="160">
        <v>0</v>
      </c>
      <c r="V393" s="160">
        <f>ROUND(E393*U393,2)</f>
        <v>0</v>
      </c>
      <c r="W393" s="160"/>
      <c r="X393" s="160" t="s">
        <v>157</v>
      </c>
      <c r="Y393" s="151"/>
      <c r="Z393" s="151"/>
      <c r="AA393" s="151"/>
      <c r="AB393" s="151"/>
      <c r="AC393" s="151"/>
      <c r="AD393" s="151"/>
      <c r="AE393" s="151"/>
      <c r="AF393" s="151"/>
      <c r="AG393" s="151" t="s">
        <v>158</v>
      </c>
      <c r="AH393" s="151"/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1" x14ac:dyDescent="0.25">
      <c r="A394" s="158"/>
      <c r="B394" s="159"/>
      <c r="C394" s="188" t="s">
        <v>533</v>
      </c>
      <c r="D394" s="182"/>
      <c r="E394" s="183">
        <v>1</v>
      </c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51"/>
      <c r="Z394" s="151"/>
      <c r="AA394" s="151"/>
      <c r="AB394" s="151"/>
      <c r="AC394" s="151"/>
      <c r="AD394" s="151"/>
      <c r="AE394" s="151"/>
      <c r="AF394" s="151"/>
      <c r="AG394" s="151" t="s">
        <v>163</v>
      </c>
      <c r="AH394" s="151">
        <v>0</v>
      </c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x14ac:dyDescent="0.25">
      <c r="A395" s="162" t="s">
        <v>124</v>
      </c>
      <c r="B395" s="163" t="s">
        <v>86</v>
      </c>
      <c r="C395" s="177" t="s">
        <v>87</v>
      </c>
      <c r="D395" s="164"/>
      <c r="E395" s="165"/>
      <c r="F395" s="166"/>
      <c r="G395" s="166">
        <f>SUMIF(AG396:AG400,"&lt;&gt;NOR",G396:G400)</f>
        <v>0</v>
      </c>
      <c r="H395" s="166"/>
      <c r="I395" s="166">
        <f>SUM(I396:I400)</f>
        <v>0</v>
      </c>
      <c r="J395" s="166"/>
      <c r="K395" s="166">
        <f>SUM(K396:K400)</f>
        <v>0</v>
      </c>
      <c r="L395" s="166"/>
      <c r="M395" s="166">
        <f>SUM(M396:M400)</f>
        <v>0</v>
      </c>
      <c r="N395" s="166"/>
      <c r="O395" s="166">
        <f>SUM(O396:O400)</f>
        <v>0</v>
      </c>
      <c r="P395" s="166"/>
      <c r="Q395" s="166">
        <f>SUM(Q396:Q400)</f>
        <v>0</v>
      </c>
      <c r="R395" s="166"/>
      <c r="S395" s="166"/>
      <c r="T395" s="167"/>
      <c r="U395" s="161"/>
      <c r="V395" s="161">
        <f>SUM(V396:V400)</f>
        <v>88.18</v>
      </c>
      <c r="W395" s="161"/>
      <c r="X395" s="161"/>
      <c r="AG395" t="s">
        <v>125</v>
      </c>
    </row>
    <row r="396" spans="1:60" outlineLevel="1" x14ac:dyDescent="0.25">
      <c r="A396" s="168">
        <v>72</v>
      </c>
      <c r="B396" s="169" t="s">
        <v>534</v>
      </c>
      <c r="C396" s="178" t="s">
        <v>535</v>
      </c>
      <c r="D396" s="170" t="s">
        <v>175</v>
      </c>
      <c r="E396" s="171">
        <v>554.6</v>
      </c>
      <c r="F396" s="172"/>
      <c r="G396" s="173">
        <f>ROUND(E396*F396,2)</f>
        <v>0</v>
      </c>
      <c r="H396" s="172"/>
      <c r="I396" s="173">
        <f>ROUND(E396*H396,2)</f>
        <v>0</v>
      </c>
      <c r="J396" s="172"/>
      <c r="K396" s="173">
        <f>ROUND(E396*J396,2)</f>
        <v>0</v>
      </c>
      <c r="L396" s="173">
        <v>21</v>
      </c>
      <c r="M396" s="173">
        <f>G396*(1+L396/100)</f>
        <v>0</v>
      </c>
      <c r="N396" s="173">
        <v>0</v>
      </c>
      <c r="O396" s="173">
        <f>ROUND(E396*N396,2)</f>
        <v>0</v>
      </c>
      <c r="P396" s="173">
        <v>0</v>
      </c>
      <c r="Q396" s="173">
        <f>ROUND(E396*P396,2)</f>
        <v>0</v>
      </c>
      <c r="R396" s="173" t="s">
        <v>402</v>
      </c>
      <c r="S396" s="173" t="s">
        <v>156</v>
      </c>
      <c r="T396" s="174" t="s">
        <v>156</v>
      </c>
      <c r="U396" s="160">
        <v>0.159</v>
      </c>
      <c r="V396" s="160">
        <f>ROUND(E396*U396,2)</f>
        <v>88.18</v>
      </c>
      <c r="W396" s="160"/>
      <c r="X396" s="160" t="s">
        <v>157</v>
      </c>
      <c r="Y396" s="151"/>
      <c r="Z396" s="151"/>
      <c r="AA396" s="151"/>
      <c r="AB396" s="151"/>
      <c r="AC396" s="151"/>
      <c r="AD396" s="151"/>
      <c r="AE396" s="151"/>
      <c r="AF396" s="151"/>
      <c r="AG396" s="151" t="s">
        <v>158</v>
      </c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 x14ac:dyDescent="0.25">
      <c r="A397" s="158"/>
      <c r="B397" s="159"/>
      <c r="C397" s="258" t="s">
        <v>536</v>
      </c>
      <c r="D397" s="259"/>
      <c r="E397" s="259"/>
      <c r="F397" s="259"/>
      <c r="G397" s="259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51"/>
      <c r="Z397" s="151"/>
      <c r="AA397" s="151"/>
      <c r="AB397" s="151"/>
      <c r="AC397" s="151"/>
      <c r="AD397" s="151"/>
      <c r="AE397" s="151"/>
      <c r="AF397" s="151"/>
      <c r="AG397" s="151" t="s">
        <v>160</v>
      </c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1" x14ac:dyDescent="0.25">
      <c r="A398" s="158"/>
      <c r="B398" s="159"/>
      <c r="C398" s="188" t="s">
        <v>537</v>
      </c>
      <c r="D398" s="182"/>
      <c r="E398" s="183">
        <v>527</v>
      </c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51"/>
      <c r="Z398" s="151"/>
      <c r="AA398" s="151"/>
      <c r="AB398" s="151"/>
      <c r="AC398" s="151"/>
      <c r="AD398" s="151"/>
      <c r="AE398" s="151"/>
      <c r="AF398" s="151"/>
      <c r="AG398" s="151" t="s">
        <v>163</v>
      </c>
      <c r="AH398" s="151">
        <v>0</v>
      </c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 x14ac:dyDescent="0.25">
      <c r="A399" s="158"/>
      <c r="B399" s="159"/>
      <c r="C399" s="188" t="s">
        <v>538</v>
      </c>
      <c r="D399" s="182"/>
      <c r="E399" s="183">
        <v>26</v>
      </c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51"/>
      <c r="Z399" s="151"/>
      <c r="AA399" s="151"/>
      <c r="AB399" s="151"/>
      <c r="AC399" s="151"/>
      <c r="AD399" s="151"/>
      <c r="AE399" s="151"/>
      <c r="AF399" s="151"/>
      <c r="AG399" s="151" t="s">
        <v>163</v>
      </c>
      <c r="AH399" s="151">
        <v>0</v>
      </c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1" x14ac:dyDescent="0.25">
      <c r="A400" s="158"/>
      <c r="B400" s="159"/>
      <c r="C400" s="188" t="s">
        <v>539</v>
      </c>
      <c r="D400" s="182"/>
      <c r="E400" s="183">
        <v>1.6</v>
      </c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51"/>
      <c r="Z400" s="151"/>
      <c r="AA400" s="151"/>
      <c r="AB400" s="151"/>
      <c r="AC400" s="151"/>
      <c r="AD400" s="151"/>
      <c r="AE400" s="151"/>
      <c r="AF400" s="151"/>
      <c r="AG400" s="151" t="s">
        <v>163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x14ac:dyDescent="0.25">
      <c r="A401" s="162" t="s">
        <v>124</v>
      </c>
      <c r="B401" s="163" t="s">
        <v>88</v>
      </c>
      <c r="C401" s="177" t="s">
        <v>89</v>
      </c>
      <c r="D401" s="164"/>
      <c r="E401" s="165"/>
      <c r="F401" s="166"/>
      <c r="G401" s="166">
        <f>SUMIF(AG402:AG406,"&lt;&gt;NOR",G402:G406)</f>
        <v>0</v>
      </c>
      <c r="H401" s="166"/>
      <c r="I401" s="166">
        <f>SUM(I402:I406)</f>
        <v>0</v>
      </c>
      <c r="J401" s="166"/>
      <c r="K401" s="166">
        <f>SUM(K402:K406)</f>
        <v>0</v>
      </c>
      <c r="L401" s="166"/>
      <c r="M401" s="166">
        <f>SUM(M402:M406)</f>
        <v>0</v>
      </c>
      <c r="N401" s="166"/>
      <c r="O401" s="166">
        <f>SUM(O402:O406)</f>
        <v>0</v>
      </c>
      <c r="P401" s="166"/>
      <c r="Q401" s="166">
        <f>SUM(Q402:Q406)</f>
        <v>0</v>
      </c>
      <c r="R401" s="166"/>
      <c r="S401" s="166"/>
      <c r="T401" s="167"/>
      <c r="U401" s="161"/>
      <c r="V401" s="161">
        <f>SUM(V402:V406)</f>
        <v>266.11</v>
      </c>
      <c r="W401" s="161"/>
      <c r="X401" s="161"/>
      <c r="AG401" t="s">
        <v>125</v>
      </c>
    </row>
    <row r="402" spans="1:60" outlineLevel="1" x14ac:dyDescent="0.25">
      <c r="A402" s="168">
        <v>73</v>
      </c>
      <c r="B402" s="169" t="s">
        <v>540</v>
      </c>
      <c r="C402" s="178" t="s">
        <v>541</v>
      </c>
      <c r="D402" s="170" t="s">
        <v>418</v>
      </c>
      <c r="E402" s="171">
        <v>1455.75936</v>
      </c>
      <c r="F402" s="172"/>
      <c r="G402" s="173">
        <f>ROUND(E402*F402,2)</f>
        <v>0</v>
      </c>
      <c r="H402" s="172"/>
      <c r="I402" s="173">
        <f>ROUND(E402*H402,2)</f>
        <v>0</v>
      </c>
      <c r="J402" s="172"/>
      <c r="K402" s="173">
        <f>ROUND(E402*J402,2)</f>
        <v>0</v>
      </c>
      <c r="L402" s="173">
        <v>21</v>
      </c>
      <c r="M402" s="173">
        <f>G402*(1+L402/100)</f>
        <v>0</v>
      </c>
      <c r="N402" s="173">
        <v>0</v>
      </c>
      <c r="O402" s="173">
        <f>ROUND(E402*N402,2)</f>
        <v>0</v>
      </c>
      <c r="P402" s="173">
        <v>0</v>
      </c>
      <c r="Q402" s="173">
        <f>ROUND(E402*P402,2)</f>
        <v>0</v>
      </c>
      <c r="R402" s="173" t="s">
        <v>444</v>
      </c>
      <c r="S402" s="173" t="s">
        <v>156</v>
      </c>
      <c r="T402" s="174" t="s">
        <v>156</v>
      </c>
      <c r="U402" s="160">
        <v>0.18279999999999999</v>
      </c>
      <c r="V402" s="160">
        <f>ROUND(E402*U402,2)</f>
        <v>266.11</v>
      </c>
      <c r="W402" s="160"/>
      <c r="X402" s="160" t="s">
        <v>542</v>
      </c>
      <c r="Y402" s="151"/>
      <c r="Z402" s="151"/>
      <c r="AA402" s="151"/>
      <c r="AB402" s="151"/>
      <c r="AC402" s="151"/>
      <c r="AD402" s="151"/>
      <c r="AE402" s="151"/>
      <c r="AF402" s="151"/>
      <c r="AG402" s="151" t="s">
        <v>543</v>
      </c>
      <c r="AH402" s="151"/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1" x14ac:dyDescent="0.25">
      <c r="A403" s="158"/>
      <c r="B403" s="159"/>
      <c r="C403" s="258" t="s">
        <v>544</v>
      </c>
      <c r="D403" s="259"/>
      <c r="E403" s="259"/>
      <c r="F403" s="259"/>
      <c r="G403" s="259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51"/>
      <c r="Z403" s="151"/>
      <c r="AA403" s="151"/>
      <c r="AB403" s="151"/>
      <c r="AC403" s="151"/>
      <c r="AD403" s="151"/>
      <c r="AE403" s="151"/>
      <c r="AF403" s="151"/>
      <c r="AG403" s="151" t="s">
        <v>160</v>
      </c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 x14ac:dyDescent="0.25">
      <c r="A404" s="158"/>
      <c r="B404" s="159"/>
      <c r="C404" s="188" t="s">
        <v>545</v>
      </c>
      <c r="D404" s="182"/>
      <c r="E404" s="183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51"/>
      <c r="Z404" s="151"/>
      <c r="AA404" s="151"/>
      <c r="AB404" s="151"/>
      <c r="AC404" s="151"/>
      <c r="AD404" s="151"/>
      <c r="AE404" s="151"/>
      <c r="AF404" s="151"/>
      <c r="AG404" s="151" t="s">
        <v>163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1" x14ac:dyDescent="0.25">
      <c r="A405" s="158"/>
      <c r="B405" s="159"/>
      <c r="C405" s="188" t="s">
        <v>546</v>
      </c>
      <c r="D405" s="182"/>
      <c r="E405" s="183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51"/>
      <c r="Z405" s="151"/>
      <c r="AA405" s="151"/>
      <c r="AB405" s="151"/>
      <c r="AC405" s="151"/>
      <c r="AD405" s="151"/>
      <c r="AE405" s="151"/>
      <c r="AF405" s="151"/>
      <c r="AG405" s="151" t="s">
        <v>163</v>
      </c>
      <c r="AH405" s="151">
        <v>0</v>
      </c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1" x14ac:dyDescent="0.25">
      <c r="A406" s="158"/>
      <c r="B406" s="159"/>
      <c r="C406" s="188" t="s">
        <v>547</v>
      </c>
      <c r="D406" s="182"/>
      <c r="E406" s="183">
        <v>1455.75936</v>
      </c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51"/>
      <c r="Z406" s="151"/>
      <c r="AA406" s="151"/>
      <c r="AB406" s="151"/>
      <c r="AC406" s="151"/>
      <c r="AD406" s="151"/>
      <c r="AE406" s="151"/>
      <c r="AF406" s="151"/>
      <c r="AG406" s="151" t="s">
        <v>163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x14ac:dyDescent="0.25">
      <c r="A407" s="162" t="s">
        <v>124</v>
      </c>
      <c r="B407" s="163" t="s">
        <v>90</v>
      </c>
      <c r="C407" s="177" t="s">
        <v>91</v>
      </c>
      <c r="D407" s="164"/>
      <c r="E407" s="165"/>
      <c r="F407" s="166"/>
      <c r="G407" s="166">
        <f>SUMIF(AG408:AG416,"&lt;&gt;NOR",G408:G416)</f>
        <v>0</v>
      </c>
      <c r="H407" s="166"/>
      <c r="I407" s="166">
        <f>SUM(I408:I416)</f>
        <v>0</v>
      </c>
      <c r="J407" s="166"/>
      <c r="K407" s="166">
        <f>SUM(K408:K416)</f>
        <v>0</v>
      </c>
      <c r="L407" s="166"/>
      <c r="M407" s="166">
        <f>SUM(M408:M416)</f>
        <v>0</v>
      </c>
      <c r="N407" s="166"/>
      <c r="O407" s="166">
        <f>SUM(O408:O416)</f>
        <v>5.6</v>
      </c>
      <c r="P407" s="166"/>
      <c r="Q407" s="166">
        <f>SUM(Q408:Q416)</f>
        <v>0</v>
      </c>
      <c r="R407" s="166"/>
      <c r="S407" s="166"/>
      <c r="T407" s="167"/>
      <c r="U407" s="161"/>
      <c r="V407" s="161">
        <f>SUM(V408:V416)</f>
        <v>74.97999999999999</v>
      </c>
      <c r="W407" s="161"/>
      <c r="X407" s="161"/>
      <c r="AG407" t="s">
        <v>125</v>
      </c>
    </row>
    <row r="408" spans="1:60" outlineLevel="1" x14ac:dyDescent="0.25">
      <c r="A408" s="168">
        <v>74</v>
      </c>
      <c r="B408" s="169" t="s">
        <v>548</v>
      </c>
      <c r="C408" s="178" t="s">
        <v>549</v>
      </c>
      <c r="D408" s="170" t="s">
        <v>175</v>
      </c>
      <c r="E408" s="171">
        <v>67.5</v>
      </c>
      <c r="F408" s="172"/>
      <c r="G408" s="173">
        <f>ROUND(E408*F408,2)</f>
        <v>0</v>
      </c>
      <c r="H408" s="172"/>
      <c r="I408" s="173">
        <f>ROUND(E408*H408,2)</f>
        <v>0</v>
      </c>
      <c r="J408" s="172"/>
      <c r="K408" s="173">
        <f>ROUND(E408*J408,2)</f>
        <v>0</v>
      </c>
      <c r="L408" s="173">
        <v>21</v>
      </c>
      <c r="M408" s="173">
        <f>G408*(1+L408/100)</f>
        <v>0</v>
      </c>
      <c r="N408" s="173">
        <v>2.7119999999999998E-2</v>
      </c>
      <c r="O408" s="173">
        <f>ROUND(E408*N408,2)</f>
        <v>1.83</v>
      </c>
      <c r="P408" s="173">
        <v>0</v>
      </c>
      <c r="Q408" s="173">
        <f>ROUND(E408*P408,2)</f>
        <v>0</v>
      </c>
      <c r="R408" s="173"/>
      <c r="S408" s="173" t="s">
        <v>156</v>
      </c>
      <c r="T408" s="174" t="s">
        <v>156</v>
      </c>
      <c r="U408" s="160">
        <v>0.76100000000000001</v>
      </c>
      <c r="V408" s="160">
        <f>ROUND(E408*U408,2)</f>
        <v>51.37</v>
      </c>
      <c r="W408" s="160"/>
      <c r="X408" s="160" t="s">
        <v>157</v>
      </c>
      <c r="Y408" s="151"/>
      <c r="Z408" s="151"/>
      <c r="AA408" s="151"/>
      <c r="AB408" s="151"/>
      <c r="AC408" s="151"/>
      <c r="AD408" s="151"/>
      <c r="AE408" s="151"/>
      <c r="AF408" s="151"/>
      <c r="AG408" s="151" t="s">
        <v>312</v>
      </c>
      <c r="AH408" s="151"/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1" x14ac:dyDescent="0.25">
      <c r="A409" s="158"/>
      <c r="B409" s="159"/>
      <c r="C409" s="249" t="s">
        <v>550</v>
      </c>
      <c r="D409" s="250"/>
      <c r="E409" s="250"/>
      <c r="F409" s="250"/>
      <c r="G409" s="25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51"/>
      <c r="Z409" s="151"/>
      <c r="AA409" s="151"/>
      <c r="AB409" s="151"/>
      <c r="AC409" s="151"/>
      <c r="AD409" s="151"/>
      <c r="AE409" s="151"/>
      <c r="AF409" s="151"/>
      <c r="AG409" s="151" t="s">
        <v>134</v>
      </c>
      <c r="AH409" s="151"/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1" x14ac:dyDescent="0.25">
      <c r="A410" s="158"/>
      <c r="B410" s="159"/>
      <c r="C410" s="188" t="s">
        <v>372</v>
      </c>
      <c r="D410" s="182"/>
      <c r="E410" s="183">
        <v>41</v>
      </c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51"/>
      <c r="Z410" s="151"/>
      <c r="AA410" s="151"/>
      <c r="AB410" s="151"/>
      <c r="AC410" s="151"/>
      <c r="AD410" s="151"/>
      <c r="AE410" s="151"/>
      <c r="AF410" s="151"/>
      <c r="AG410" s="151" t="s">
        <v>163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1" x14ac:dyDescent="0.25">
      <c r="A411" s="158"/>
      <c r="B411" s="159"/>
      <c r="C411" s="188" t="s">
        <v>375</v>
      </c>
      <c r="D411" s="182"/>
      <c r="E411" s="183">
        <v>26.5</v>
      </c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51"/>
      <c r="Z411" s="151"/>
      <c r="AA411" s="151"/>
      <c r="AB411" s="151"/>
      <c r="AC411" s="151"/>
      <c r="AD411" s="151"/>
      <c r="AE411" s="151"/>
      <c r="AF411" s="151"/>
      <c r="AG411" s="151" t="s">
        <v>163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1" x14ac:dyDescent="0.25">
      <c r="A412" s="168">
        <v>75</v>
      </c>
      <c r="B412" s="169" t="s">
        <v>551</v>
      </c>
      <c r="C412" s="178" t="s">
        <v>552</v>
      </c>
      <c r="D412" s="170" t="s">
        <v>175</v>
      </c>
      <c r="E412" s="171">
        <v>26.5</v>
      </c>
      <c r="F412" s="172"/>
      <c r="G412" s="173">
        <f>ROUND(E412*F412,2)</f>
        <v>0</v>
      </c>
      <c r="H412" s="172"/>
      <c r="I412" s="173">
        <f>ROUND(E412*H412,2)</f>
        <v>0</v>
      </c>
      <c r="J412" s="172"/>
      <c r="K412" s="173">
        <f>ROUND(E412*J412,2)</f>
        <v>0</v>
      </c>
      <c r="L412" s="173">
        <v>21</v>
      </c>
      <c r="M412" s="173">
        <f>G412*(1+L412/100)</f>
        <v>0</v>
      </c>
      <c r="N412" s="173">
        <v>2.7119999999999998E-2</v>
      </c>
      <c r="O412" s="173">
        <f>ROUND(E412*N412,2)</f>
        <v>0.72</v>
      </c>
      <c r="P412" s="173">
        <v>0</v>
      </c>
      <c r="Q412" s="173">
        <f>ROUND(E412*P412,2)</f>
        <v>0</v>
      </c>
      <c r="R412" s="173"/>
      <c r="S412" s="173" t="s">
        <v>129</v>
      </c>
      <c r="T412" s="174" t="s">
        <v>130</v>
      </c>
      <c r="U412" s="160">
        <v>0.89100000000000001</v>
      </c>
      <c r="V412" s="160">
        <f>ROUND(E412*U412,2)</f>
        <v>23.61</v>
      </c>
      <c r="W412" s="160"/>
      <c r="X412" s="160" t="s">
        <v>157</v>
      </c>
      <c r="Y412" s="151"/>
      <c r="Z412" s="151"/>
      <c r="AA412" s="151"/>
      <c r="AB412" s="151"/>
      <c r="AC412" s="151"/>
      <c r="AD412" s="151"/>
      <c r="AE412" s="151"/>
      <c r="AF412" s="151"/>
      <c r="AG412" s="151" t="s">
        <v>158</v>
      </c>
      <c r="AH412" s="151"/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1" x14ac:dyDescent="0.25">
      <c r="A413" s="158"/>
      <c r="B413" s="159"/>
      <c r="C413" s="249" t="s">
        <v>550</v>
      </c>
      <c r="D413" s="250"/>
      <c r="E413" s="250"/>
      <c r="F413" s="250"/>
      <c r="G413" s="25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51"/>
      <c r="Z413" s="151"/>
      <c r="AA413" s="151"/>
      <c r="AB413" s="151"/>
      <c r="AC413" s="151"/>
      <c r="AD413" s="151"/>
      <c r="AE413" s="151"/>
      <c r="AF413" s="151"/>
      <c r="AG413" s="151" t="s">
        <v>134</v>
      </c>
      <c r="AH413" s="151"/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1" x14ac:dyDescent="0.25">
      <c r="A414" s="158"/>
      <c r="B414" s="159"/>
      <c r="C414" s="188" t="s">
        <v>375</v>
      </c>
      <c r="D414" s="182"/>
      <c r="E414" s="183">
        <v>26.5</v>
      </c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51"/>
      <c r="Z414" s="151"/>
      <c r="AA414" s="151"/>
      <c r="AB414" s="151"/>
      <c r="AC414" s="151"/>
      <c r="AD414" s="151"/>
      <c r="AE414" s="151"/>
      <c r="AF414" s="151"/>
      <c r="AG414" s="151" t="s">
        <v>163</v>
      </c>
      <c r="AH414" s="151">
        <v>0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1" x14ac:dyDescent="0.25">
      <c r="A415" s="168">
        <v>76</v>
      </c>
      <c r="B415" s="169" t="s">
        <v>383</v>
      </c>
      <c r="C415" s="178" t="s">
        <v>384</v>
      </c>
      <c r="D415" s="170" t="s">
        <v>175</v>
      </c>
      <c r="E415" s="171">
        <v>29.15</v>
      </c>
      <c r="F415" s="172"/>
      <c r="G415" s="173">
        <f>ROUND(E415*F415,2)</f>
        <v>0</v>
      </c>
      <c r="H415" s="172"/>
      <c r="I415" s="173">
        <f>ROUND(E415*H415,2)</f>
        <v>0</v>
      </c>
      <c r="J415" s="172"/>
      <c r="K415" s="173">
        <f>ROUND(E415*J415,2)</f>
        <v>0</v>
      </c>
      <c r="L415" s="173">
        <v>21</v>
      </c>
      <c r="M415" s="173">
        <f>G415*(1+L415/100)</f>
        <v>0</v>
      </c>
      <c r="N415" s="173">
        <v>0.1046</v>
      </c>
      <c r="O415" s="173">
        <f>ROUND(E415*N415,2)</f>
        <v>3.05</v>
      </c>
      <c r="P415" s="173">
        <v>0</v>
      </c>
      <c r="Q415" s="173">
        <f>ROUND(E415*P415,2)</f>
        <v>0</v>
      </c>
      <c r="R415" s="173"/>
      <c r="S415" s="173" t="s">
        <v>129</v>
      </c>
      <c r="T415" s="174" t="s">
        <v>156</v>
      </c>
      <c r="U415" s="160">
        <v>0</v>
      </c>
      <c r="V415" s="160">
        <f>ROUND(E415*U415,2)</f>
        <v>0</v>
      </c>
      <c r="W415" s="160"/>
      <c r="X415" s="160" t="s">
        <v>380</v>
      </c>
      <c r="Y415" s="151"/>
      <c r="Z415" s="151"/>
      <c r="AA415" s="151"/>
      <c r="AB415" s="151"/>
      <c r="AC415" s="151"/>
      <c r="AD415" s="151"/>
      <c r="AE415" s="151"/>
      <c r="AF415" s="151"/>
      <c r="AG415" s="151" t="s">
        <v>381</v>
      </c>
      <c r="AH415" s="151"/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1" x14ac:dyDescent="0.25">
      <c r="A416" s="158"/>
      <c r="B416" s="159"/>
      <c r="C416" s="188" t="s">
        <v>553</v>
      </c>
      <c r="D416" s="182"/>
      <c r="E416" s="183">
        <v>29.15</v>
      </c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51"/>
      <c r="Z416" s="151"/>
      <c r="AA416" s="151"/>
      <c r="AB416" s="151"/>
      <c r="AC416" s="151"/>
      <c r="AD416" s="151"/>
      <c r="AE416" s="151"/>
      <c r="AF416" s="151"/>
      <c r="AG416" s="151" t="s">
        <v>163</v>
      </c>
      <c r="AH416" s="151">
        <v>5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x14ac:dyDescent="0.25">
      <c r="A417" s="162" t="s">
        <v>124</v>
      </c>
      <c r="B417" s="163" t="s">
        <v>92</v>
      </c>
      <c r="C417" s="177" t="s">
        <v>93</v>
      </c>
      <c r="D417" s="164"/>
      <c r="E417" s="165"/>
      <c r="F417" s="166"/>
      <c r="G417" s="166">
        <f>SUMIF(AG418:AG420,"&lt;&gt;NOR",G418:G420)</f>
        <v>0</v>
      </c>
      <c r="H417" s="166"/>
      <c r="I417" s="166">
        <f>SUM(I418:I420)</f>
        <v>0</v>
      </c>
      <c r="J417" s="166"/>
      <c r="K417" s="166">
        <f>SUM(K418:K420)</f>
        <v>0</v>
      </c>
      <c r="L417" s="166"/>
      <c r="M417" s="166">
        <f>SUM(M418:M420)</f>
        <v>0</v>
      </c>
      <c r="N417" s="166"/>
      <c r="O417" s="166">
        <f>SUM(O418:O420)</f>
        <v>3.42</v>
      </c>
      <c r="P417" s="166"/>
      <c r="Q417" s="166">
        <f>SUM(Q418:Q420)</f>
        <v>0</v>
      </c>
      <c r="R417" s="166"/>
      <c r="S417" s="166"/>
      <c r="T417" s="167"/>
      <c r="U417" s="161"/>
      <c r="V417" s="161">
        <f>SUM(V418:V420)</f>
        <v>19.32</v>
      </c>
      <c r="W417" s="161"/>
      <c r="X417" s="161"/>
      <c r="AG417" t="s">
        <v>125</v>
      </c>
    </row>
    <row r="418" spans="1:60" outlineLevel="1" x14ac:dyDescent="0.25">
      <c r="A418" s="168">
        <v>77</v>
      </c>
      <c r="B418" s="169" t="s">
        <v>554</v>
      </c>
      <c r="C418" s="178" t="s">
        <v>555</v>
      </c>
      <c r="D418" s="170" t="s">
        <v>175</v>
      </c>
      <c r="E418" s="171">
        <v>36.799999999999997</v>
      </c>
      <c r="F418" s="172"/>
      <c r="G418" s="173">
        <f>ROUND(E418*F418,2)</f>
        <v>0</v>
      </c>
      <c r="H418" s="172"/>
      <c r="I418" s="173">
        <f>ROUND(E418*H418,2)</f>
        <v>0</v>
      </c>
      <c r="J418" s="172"/>
      <c r="K418" s="173">
        <f>ROUND(E418*J418,2)</f>
        <v>0</v>
      </c>
      <c r="L418" s="173">
        <v>21</v>
      </c>
      <c r="M418" s="173">
        <f>G418*(1+L418/100)</f>
        <v>0</v>
      </c>
      <c r="N418" s="173">
        <v>9.2999999999999999E-2</v>
      </c>
      <c r="O418" s="173">
        <f>ROUND(E418*N418,2)</f>
        <v>3.42</v>
      </c>
      <c r="P418" s="173">
        <v>0</v>
      </c>
      <c r="Q418" s="173">
        <f>ROUND(E418*P418,2)</f>
        <v>0</v>
      </c>
      <c r="R418" s="173"/>
      <c r="S418" s="173" t="s">
        <v>156</v>
      </c>
      <c r="T418" s="174" t="s">
        <v>156</v>
      </c>
      <c r="U418" s="160">
        <v>0.52500000000000002</v>
      </c>
      <c r="V418" s="160">
        <f>ROUND(E418*U418,2)</f>
        <v>19.32</v>
      </c>
      <c r="W418" s="160"/>
      <c r="X418" s="160" t="s">
        <v>157</v>
      </c>
      <c r="Y418" s="151"/>
      <c r="Z418" s="151"/>
      <c r="AA418" s="151"/>
      <c r="AB418" s="151"/>
      <c r="AC418" s="151"/>
      <c r="AD418" s="151"/>
      <c r="AE418" s="151"/>
      <c r="AF418" s="151"/>
      <c r="AG418" s="151" t="s">
        <v>556</v>
      </c>
      <c r="AH418" s="151"/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1" x14ac:dyDescent="0.25">
      <c r="A419" s="158"/>
      <c r="B419" s="159"/>
      <c r="C419" s="188" t="s">
        <v>557</v>
      </c>
      <c r="D419" s="182"/>
      <c r="E419" s="183">
        <v>3.2</v>
      </c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51"/>
      <c r="Z419" s="151"/>
      <c r="AA419" s="151"/>
      <c r="AB419" s="151"/>
      <c r="AC419" s="151"/>
      <c r="AD419" s="151"/>
      <c r="AE419" s="151"/>
      <c r="AF419" s="151"/>
      <c r="AG419" s="151" t="s">
        <v>163</v>
      </c>
      <c r="AH419" s="151">
        <v>0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 x14ac:dyDescent="0.25">
      <c r="A420" s="158"/>
      <c r="B420" s="159"/>
      <c r="C420" s="188" t="s">
        <v>558</v>
      </c>
      <c r="D420" s="182"/>
      <c r="E420" s="183">
        <v>33.6</v>
      </c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51"/>
      <c r="Z420" s="151"/>
      <c r="AA420" s="151"/>
      <c r="AB420" s="151"/>
      <c r="AC420" s="151"/>
      <c r="AD420" s="151"/>
      <c r="AE420" s="151"/>
      <c r="AF420" s="151"/>
      <c r="AG420" s="151" t="s">
        <v>163</v>
      </c>
      <c r="AH420" s="151">
        <v>0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x14ac:dyDescent="0.25">
      <c r="A421" s="3"/>
      <c r="B421" s="4"/>
      <c r="C421" s="179"/>
      <c r="D421" s="6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AE421">
        <v>15</v>
      </c>
      <c r="AF421">
        <v>21</v>
      </c>
      <c r="AG421" t="s">
        <v>111</v>
      </c>
    </row>
    <row r="422" spans="1:60" x14ac:dyDescent="0.25">
      <c r="A422" s="154"/>
      <c r="B422" s="155" t="s">
        <v>29</v>
      </c>
      <c r="C422" s="180"/>
      <c r="D422" s="156"/>
      <c r="E422" s="157"/>
      <c r="F422" s="157"/>
      <c r="G422" s="176">
        <f>G8+G273+G299+G317+G329+G336+G352+G387+G395+G401+G407+G417</f>
        <v>0</v>
      </c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AE422">
        <f>SUMIF(L7:L420,AE421,G7:G420)</f>
        <v>0</v>
      </c>
      <c r="AF422">
        <f>SUMIF(L7:L420,AF421,G7:G420)</f>
        <v>0</v>
      </c>
      <c r="AG422" t="s">
        <v>148</v>
      </c>
    </row>
    <row r="423" spans="1:60" x14ac:dyDescent="0.25">
      <c r="A423" s="260" t="s">
        <v>559</v>
      </c>
      <c r="B423" s="260"/>
      <c r="C423" s="179"/>
      <c r="D423" s="6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60" x14ac:dyDescent="0.25">
      <c r="A424" s="3"/>
      <c r="B424" s="4" t="s">
        <v>560</v>
      </c>
      <c r="C424" s="179" t="s">
        <v>561</v>
      </c>
      <c r="D424" s="6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AG424" t="s">
        <v>562</v>
      </c>
    </row>
    <row r="425" spans="1:60" x14ac:dyDescent="0.25">
      <c r="A425" s="3"/>
      <c r="B425" s="4" t="s">
        <v>563</v>
      </c>
      <c r="C425" s="179" t="s">
        <v>564</v>
      </c>
      <c r="D425" s="6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AG425" t="s">
        <v>565</v>
      </c>
    </row>
    <row r="426" spans="1:60" x14ac:dyDescent="0.25">
      <c r="A426" s="3"/>
      <c r="B426" s="4"/>
      <c r="C426" s="179" t="s">
        <v>331</v>
      </c>
      <c r="D426" s="6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AG426" t="s">
        <v>566</v>
      </c>
    </row>
    <row r="427" spans="1:60" x14ac:dyDescent="0.25">
      <c r="A427" s="3"/>
      <c r="B427" s="4"/>
      <c r="C427" s="179"/>
      <c r="D427" s="6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60" x14ac:dyDescent="0.25">
      <c r="C428" s="181"/>
      <c r="D428" s="10"/>
      <c r="AG428" t="s">
        <v>149</v>
      </c>
    </row>
    <row r="429" spans="1:60" x14ac:dyDescent="0.25">
      <c r="D429" s="10"/>
    </row>
    <row r="430" spans="1:60" x14ac:dyDescent="0.25">
      <c r="D430" s="10"/>
    </row>
    <row r="431" spans="1:60" x14ac:dyDescent="0.25">
      <c r="D431" s="10"/>
    </row>
    <row r="432" spans="1:60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NQLc6h2eis2owmydnOTku14VIJImbqwXAZiodw4A/zQor3hBf7blP/T/sfVh9KDlTAn2MbrfHy/BRaihemezAw==" saltValue="EOIhG5oUZRWS4BBcSC8q9g==" spinCount="100000" sheet="1"/>
  <mergeCells count="55">
    <mergeCell ref="A1:G1"/>
    <mergeCell ref="C2:G2"/>
    <mergeCell ref="C3:G3"/>
    <mergeCell ref="C4:G4"/>
    <mergeCell ref="A423:B423"/>
    <mergeCell ref="C10:G10"/>
    <mergeCell ref="C11:G11"/>
    <mergeCell ref="C18:G18"/>
    <mergeCell ref="C25:G25"/>
    <mergeCell ref="C29:G29"/>
    <mergeCell ref="C150:G150"/>
    <mergeCell ref="C32:G32"/>
    <mergeCell ref="C36:G36"/>
    <mergeCell ref="C49:G49"/>
    <mergeCell ref="C56:G56"/>
    <mergeCell ref="C60:G60"/>
    <mergeCell ref="C97:G97"/>
    <mergeCell ref="C102:G102"/>
    <mergeCell ref="C106:G106"/>
    <mergeCell ref="C111:G111"/>
    <mergeCell ref="C130:G130"/>
    <mergeCell ref="C133:G133"/>
    <mergeCell ref="C303:G303"/>
    <mergeCell ref="C158:G158"/>
    <mergeCell ref="C162:G162"/>
    <mergeCell ref="C170:G170"/>
    <mergeCell ref="C179:G179"/>
    <mergeCell ref="C180:G180"/>
    <mergeCell ref="C211:G211"/>
    <mergeCell ref="C215:G215"/>
    <mergeCell ref="C225:G225"/>
    <mergeCell ref="C238:G238"/>
    <mergeCell ref="C248:G248"/>
    <mergeCell ref="C275:G275"/>
    <mergeCell ref="C372:G372"/>
    <mergeCell ref="C319:G319"/>
    <mergeCell ref="C325:G325"/>
    <mergeCell ref="C333:G333"/>
    <mergeCell ref="C334:G334"/>
    <mergeCell ref="C342:G342"/>
    <mergeCell ref="C347:G347"/>
    <mergeCell ref="C354:G354"/>
    <mergeCell ref="C357:G357"/>
    <mergeCell ref="C359:G359"/>
    <mergeCell ref="C362:G362"/>
    <mergeCell ref="C369:G369"/>
    <mergeCell ref="C403:G403"/>
    <mergeCell ref="C409:G409"/>
    <mergeCell ref="C413:G413"/>
    <mergeCell ref="C373:G373"/>
    <mergeCell ref="C376:G376"/>
    <mergeCell ref="C377:G377"/>
    <mergeCell ref="C384:G384"/>
    <mergeCell ref="C385:G385"/>
    <mergeCell ref="C397:G397"/>
  </mergeCells>
  <pageMargins left="0.59055118110236227" right="0.19685039370078741" top="0.78740157480314965" bottom="0.78740157480314965" header="0.31496062992125984" footer="0.31496062992125984"/>
  <pageSetup paperSize="9" orientation="landscape" r:id="rId1"/>
  <headerFooter>
    <oddHeader>&amp;LÚstí nad Orlicí - odkanalizování u křižovatky na Knapovec
severení část - splašková kanalizace&amp;RSoupis prací</oddHeader>
    <oddFooter>&amp;LSO-01.1 Stoka S - úsek Š1-Š23&amp;C&amp;P/&amp;N&amp;Rčervenec 2020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B5D6-6833-4597-8D43-E3B616327FEC}">
  <sheetPr>
    <outlinePr summaryBelow="0"/>
  </sheetPr>
  <dimension ref="A1:BH4999"/>
  <sheetViews>
    <sheetView tabSelected="1" workbookViewId="0">
      <pane ySplit="7" topLeftCell="A33" activePane="bottomLeft" state="frozen"/>
      <selection pane="bottomLeft" activeCell="C43" sqref="C43"/>
    </sheetView>
  </sheetViews>
  <sheetFormatPr defaultRowHeight="13.2" outlineLevelRow="1" x14ac:dyDescent="0.25"/>
  <cols>
    <col min="1" max="1" width="3.44140625" customWidth="1"/>
    <col min="2" max="2" width="12.6640625" style="125" customWidth="1"/>
    <col min="3" max="3" width="63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1" t="s">
        <v>150</v>
      </c>
      <c r="B1" s="251"/>
      <c r="C1" s="251"/>
      <c r="D1" s="251"/>
      <c r="E1" s="251"/>
      <c r="F1" s="251"/>
      <c r="G1" s="251"/>
      <c r="AG1" t="s">
        <v>97</v>
      </c>
    </row>
    <row r="2" spans="1:60" ht="25.05" customHeight="1" x14ac:dyDescent="0.25">
      <c r="A2" s="143" t="s">
        <v>7</v>
      </c>
      <c r="B2" s="48" t="s">
        <v>43</v>
      </c>
      <c r="C2" s="252" t="s">
        <v>44</v>
      </c>
      <c r="D2" s="253"/>
      <c r="E2" s="253"/>
      <c r="F2" s="253"/>
      <c r="G2" s="254"/>
      <c r="AG2" t="s">
        <v>98</v>
      </c>
    </row>
    <row r="3" spans="1:60" ht="25.05" customHeight="1" x14ac:dyDescent="0.25">
      <c r="A3" s="143" t="s">
        <v>8</v>
      </c>
      <c r="B3" s="48" t="s">
        <v>61</v>
      </c>
      <c r="C3" s="252" t="s">
        <v>62</v>
      </c>
      <c r="D3" s="253"/>
      <c r="E3" s="253"/>
      <c r="F3" s="253"/>
      <c r="G3" s="254"/>
      <c r="AC3" s="125" t="s">
        <v>151</v>
      </c>
      <c r="AG3" t="s">
        <v>101</v>
      </c>
    </row>
    <row r="4" spans="1:60" ht="25.05" customHeight="1" x14ac:dyDescent="0.25">
      <c r="A4" s="144" t="s">
        <v>9</v>
      </c>
      <c r="B4" s="145" t="s">
        <v>64</v>
      </c>
      <c r="C4" s="255" t="s">
        <v>65</v>
      </c>
      <c r="D4" s="256"/>
      <c r="E4" s="256"/>
      <c r="F4" s="256"/>
      <c r="G4" s="257"/>
      <c r="AG4" t="s">
        <v>102</v>
      </c>
    </row>
    <row r="5" spans="1:60" x14ac:dyDescent="0.25">
      <c r="D5" s="10"/>
    </row>
    <row r="6" spans="1:60" ht="39.6" x14ac:dyDescent="0.25">
      <c r="A6" s="147" t="s">
        <v>103</v>
      </c>
      <c r="B6" s="149" t="s">
        <v>104</v>
      </c>
      <c r="C6" s="149" t="s">
        <v>105</v>
      </c>
      <c r="D6" s="148" t="s">
        <v>106</v>
      </c>
      <c r="E6" s="147" t="s">
        <v>107</v>
      </c>
      <c r="F6" s="146" t="s">
        <v>108</v>
      </c>
      <c r="G6" s="147" t="s">
        <v>29</v>
      </c>
      <c r="H6" s="150" t="s">
        <v>30</v>
      </c>
      <c r="I6" s="150" t="s">
        <v>109</v>
      </c>
      <c r="J6" s="150" t="s">
        <v>31</v>
      </c>
      <c r="K6" s="150" t="s">
        <v>110</v>
      </c>
      <c r="L6" s="150" t="s">
        <v>111</v>
      </c>
      <c r="M6" s="150" t="s">
        <v>112</v>
      </c>
      <c r="N6" s="150" t="s">
        <v>113</v>
      </c>
      <c r="O6" s="150" t="s">
        <v>114</v>
      </c>
      <c r="P6" s="150" t="s">
        <v>115</v>
      </c>
      <c r="Q6" s="150" t="s">
        <v>116</v>
      </c>
      <c r="R6" s="150" t="s">
        <v>117</v>
      </c>
      <c r="S6" s="150" t="s">
        <v>118</v>
      </c>
      <c r="T6" s="150" t="s">
        <v>119</v>
      </c>
      <c r="U6" s="150" t="s">
        <v>120</v>
      </c>
      <c r="V6" s="150" t="s">
        <v>121</v>
      </c>
      <c r="W6" s="150" t="s">
        <v>122</v>
      </c>
      <c r="X6" s="150" t="s">
        <v>123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5">
      <c r="A8" s="162" t="s">
        <v>124</v>
      </c>
      <c r="B8" s="163" t="s">
        <v>74</v>
      </c>
      <c r="C8" s="177" t="s">
        <v>75</v>
      </c>
      <c r="D8" s="164"/>
      <c r="E8" s="165"/>
      <c r="F8" s="166"/>
      <c r="G8" s="166">
        <f>SUMIF(AG9:AG26,"&lt;&gt;NOR",G9:G26)</f>
        <v>0</v>
      </c>
      <c r="H8" s="166"/>
      <c r="I8" s="166">
        <f>SUM(I9:I26)</f>
        <v>0</v>
      </c>
      <c r="J8" s="166"/>
      <c r="K8" s="166">
        <f>SUM(K9:K26)</f>
        <v>0</v>
      </c>
      <c r="L8" s="166"/>
      <c r="M8" s="166">
        <f>SUM(M9:M26)</f>
        <v>0</v>
      </c>
      <c r="N8" s="166"/>
      <c r="O8" s="166">
        <f>SUM(O9:O26)</f>
        <v>0</v>
      </c>
      <c r="P8" s="166"/>
      <c r="Q8" s="166">
        <f>SUM(Q9:Q26)</f>
        <v>69.59</v>
      </c>
      <c r="R8" s="166"/>
      <c r="S8" s="166"/>
      <c r="T8" s="167"/>
      <c r="U8" s="161"/>
      <c r="V8" s="161">
        <f>SUM(V9:V26)</f>
        <v>38.660000000000004</v>
      </c>
      <c r="W8" s="161"/>
      <c r="X8" s="161"/>
      <c r="AG8" t="s">
        <v>125</v>
      </c>
    </row>
    <row r="9" spans="1:60" ht="20.399999999999999" outlineLevel="1" x14ac:dyDescent="0.25">
      <c r="A9" s="168">
        <v>1</v>
      </c>
      <c r="B9" s="169" t="s">
        <v>433</v>
      </c>
      <c r="C9" s="178" t="s">
        <v>434</v>
      </c>
      <c r="D9" s="170" t="s">
        <v>258</v>
      </c>
      <c r="E9" s="171">
        <v>316.3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0.22</v>
      </c>
      <c r="Q9" s="173">
        <f>ROUND(E9*P9,2)</f>
        <v>69.59</v>
      </c>
      <c r="R9" s="173" t="s">
        <v>402</v>
      </c>
      <c r="S9" s="173" t="s">
        <v>156</v>
      </c>
      <c r="T9" s="174" t="s">
        <v>156</v>
      </c>
      <c r="U9" s="160">
        <v>0.12</v>
      </c>
      <c r="V9" s="160">
        <f>ROUND(E9*U9,2)</f>
        <v>37.96</v>
      </c>
      <c r="W9" s="160"/>
      <c r="X9" s="160" t="s">
        <v>157</v>
      </c>
      <c r="Y9" s="151"/>
      <c r="Z9" s="151"/>
      <c r="AA9" s="151"/>
      <c r="AB9" s="151"/>
      <c r="AC9" s="151"/>
      <c r="AD9" s="151"/>
      <c r="AE9" s="151"/>
      <c r="AF9" s="151"/>
      <c r="AG9" s="151" t="s">
        <v>312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1" outlineLevel="1" x14ac:dyDescent="0.25">
      <c r="A10" s="158"/>
      <c r="B10" s="159"/>
      <c r="C10" s="258" t="s">
        <v>435</v>
      </c>
      <c r="D10" s="259"/>
      <c r="E10" s="259"/>
      <c r="F10" s="259"/>
      <c r="G10" s="259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160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5" t="str">
        <f>C10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58"/>
      <c r="B11" s="159"/>
      <c r="C11" s="188" t="s">
        <v>568</v>
      </c>
      <c r="D11" s="182"/>
      <c r="E11" s="183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163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58"/>
      <c r="B12" s="159"/>
      <c r="C12" s="188" t="s">
        <v>569</v>
      </c>
      <c r="D12" s="182"/>
      <c r="E12" s="183">
        <v>263.5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163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58"/>
      <c r="B13" s="159"/>
      <c r="C13" s="188" t="s">
        <v>570</v>
      </c>
      <c r="D13" s="182"/>
      <c r="E13" s="183">
        <v>48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163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58"/>
      <c r="B14" s="159"/>
      <c r="C14" s="188" t="s">
        <v>571</v>
      </c>
      <c r="D14" s="182"/>
      <c r="E14" s="183">
        <v>4.8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163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0.399999999999999" outlineLevel="1" x14ac:dyDescent="0.25">
      <c r="A15" s="168">
        <v>2</v>
      </c>
      <c r="B15" s="169" t="s">
        <v>416</v>
      </c>
      <c r="C15" s="178" t="s">
        <v>417</v>
      </c>
      <c r="D15" s="170" t="s">
        <v>418</v>
      </c>
      <c r="E15" s="171">
        <v>69.585999999999999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3" t="s">
        <v>402</v>
      </c>
      <c r="S15" s="173" t="s">
        <v>156</v>
      </c>
      <c r="T15" s="174" t="s">
        <v>156</v>
      </c>
      <c r="U15" s="160">
        <v>0.01</v>
      </c>
      <c r="V15" s="160">
        <f>ROUND(E15*U15,2)</f>
        <v>0.7</v>
      </c>
      <c r="W15" s="160"/>
      <c r="X15" s="160" t="s">
        <v>419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420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58"/>
      <c r="B16" s="159"/>
      <c r="C16" s="188" t="s">
        <v>421</v>
      </c>
      <c r="D16" s="182"/>
      <c r="E16" s="183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163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58"/>
      <c r="B17" s="159"/>
      <c r="C17" s="188" t="s">
        <v>572</v>
      </c>
      <c r="D17" s="182"/>
      <c r="E17" s="183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163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58"/>
      <c r="B18" s="159"/>
      <c r="C18" s="188" t="s">
        <v>573</v>
      </c>
      <c r="D18" s="182"/>
      <c r="E18" s="183">
        <v>69.585999999999999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163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68">
        <v>3</v>
      </c>
      <c r="B19" s="169" t="s">
        <v>424</v>
      </c>
      <c r="C19" s="178" t="s">
        <v>425</v>
      </c>
      <c r="D19" s="170" t="s">
        <v>418</v>
      </c>
      <c r="E19" s="171">
        <v>626.274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3" t="s">
        <v>402</v>
      </c>
      <c r="S19" s="173" t="s">
        <v>156</v>
      </c>
      <c r="T19" s="174" t="s">
        <v>156</v>
      </c>
      <c r="U19" s="160">
        <v>0</v>
      </c>
      <c r="V19" s="160">
        <f>ROUND(E19*U19,2)</f>
        <v>0</v>
      </c>
      <c r="W19" s="160"/>
      <c r="X19" s="160" t="s">
        <v>419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420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58"/>
      <c r="B20" s="159"/>
      <c r="C20" s="188" t="s">
        <v>421</v>
      </c>
      <c r="D20" s="182"/>
      <c r="E20" s="183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163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58"/>
      <c r="B21" s="159"/>
      <c r="C21" s="188" t="s">
        <v>572</v>
      </c>
      <c r="D21" s="182"/>
      <c r="E21" s="183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163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58"/>
      <c r="B22" s="159"/>
      <c r="C22" s="188" t="s">
        <v>574</v>
      </c>
      <c r="D22" s="182"/>
      <c r="E22" s="183">
        <v>626.274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163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68">
        <v>4</v>
      </c>
      <c r="B23" s="169" t="s">
        <v>439</v>
      </c>
      <c r="C23" s="178" t="s">
        <v>575</v>
      </c>
      <c r="D23" s="170" t="s">
        <v>418</v>
      </c>
      <c r="E23" s="171">
        <v>69.585999999999999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3" t="s">
        <v>429</v>
      </c>
      <c r="S23" s="173" t="s">
        <v>156</v>
      </c>
      <c r="T23" s="174" t="s">
        <v>156</v>
      </c>
      <c r="U23" s="160">
        <v>0</v>
      </c>
      <c r="V23" s="160">
        <f>ROUND(E23*U23,2)</f>
        <v>0</v>
      </c>
      <c r="W23" s="160"/>
      <c r="X23" s="160" t="s">
        <v>419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441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5">
      <c r="A24" s="158"/>
      <c r="B24" s="159"/>
      <c r="C24" s="188" t="s">
        <v>421</v>
      </c>
      <c r="D24" s="182"/>
      <c r="E24" s="183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163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58"/>
      <c r="B25" s="159"/>
      <c r="C25" s="188" t="s">
        <v>572</v>
      </c>
      <c r="D25" s="182"/>
      <c r="E25" s="183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163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58"/>
      <c r="B26" s="159"/>
      <c r="C26" s="188" t="s">
        <v>573</v>
      </c>
      <c r="D26" s="182"/>
      <c r="E26" s="183">
        <v>69.585999999999999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163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5">
      <c r="A27" s="162" t="s">
        <v>124</v>
      </c>
      <c r="B27" s="163" t="s">
        <v>78</v>
      </c>
      <c r="C27" s="177" t="s">
        <v>79</v>
      </c>
      <c r="D27" s="164"/>
      <c r="E27" s="165"/>
      <c r="F27" s="166"/>
      <c r="G27" s="166">
        <f>SUMIF(AG28:AG44,"&lt;&gt;NOR",G28:G44)</f>
        <v>0</v>
      </c>
      <c r="H27" s="166"/>
      <c r="I27" s="166">
        <f>SUM(I28:I44)</f>
        <v>0</v>
      </c>
      <c r="J27" s="166"/>
      <c r="K27" s="166">
        <f>SUM(K28:K44)</f>
        <v>0</v>
      </c>
      <c r="L27" s="166"/>
      <c r="M27" s="166">
        <f>SUM(M28:M44)</f>
        <v>0</v>
      </c>
      <c r="N27" s="166"/>
      <c r="O27" s="166">
        <f>SUM(O28:O44)</f>
        <v>501.33000000000004</v>
      </c>
      <c r="P27" s="166"/>
      <c r="Q27" s="166">
        <f>SUM(Q28:Q44)</f>
        <v>0</v>
      </c>
      <c r="R27" s="166"/>
      <c r="S27" s="166"/>
      <c r="T27" s="167"/>
      <c r="U27" s="161"/>
      <c r="V27" s="161">
        <f>SUM(V28:V44)</f>
        <v>81.919999999999987</v>
      </c>
      <c r="W27" s="161"/>
      <c r="X27" s="161"/>
      <c r="AG27" t="s">
        <v>125</v>
      </c>
    </row>
    <row r="28" spans="1:60" outlineLevel="1" x14ac:dyDescent="0.25">
      <c r="A28" s="168">
        <v>5</v>
      </c>
      <c r="B28" s="169" t="s">
        <v>576</v>
      </c>
      <c r="C28" s="178" t="s">
        <v>577</v>
      </c>
      <c r="D28" s="170" t="s">
        <v>258</v>
      </c>
      <c r="E28" s="171">
        <v>351.1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3">
        <v>0.48574000000000001</v>
      </c>
      <c r="O28" s="173">
        <f>ROUND(E28*N28,2)</f>
        <v>170.54</v>
      </c>
      <c r="P28" s="173">
        <v>0</v>
      </c>
      <c r="Q28" s="173">
        <f>ROUND(E28*P28,2)</f>
        <v>0</v>
      </c>
      <c r="R28" s="173" t="s">
        <v>402</v>
      </c>
      <c r="S28" s="173" t="s">
        <v>156</v>
      </c>
      <c r="T28" s="174" t="s">
        <v>156</v>
      </c>
      <c r="U28" s="160">
        <v>5.7000000000000002E-2</v>
      </c>
      <c r="V28" s="160">
        <f>ROUND(E28*U28,2)</f>
        <v>20.010000000000002</v>
      </c>
      <c r="W28" s="160"/>
      <c r="X28" s="160" t="s">
        <v>157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158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58"/>
      <c r="B29" s="159"/>
      <c r="C29" s="258" t="s">
        <v>578</v>
      </c>
      <c r="D29" s="259"/>
      <c r="E29" s="259"/>
      <c r="F29" s="259"/>
      <c r="G29" s="259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160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75" t="str">
        <f>C29</f>
        <v>kamenivo hrubé drcené vel. 32 - 63 mm s výplňovým kamenivem (vibrovaný štěrk), s rozprostřením, vlhčením a zhutněním</v>
      </c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58"/>
      <c r="B30" s="159"/>
      <c r="C30" s="188" t="s">
        <v>579</v>
      </c>
      <c r="D30" s="182"/>
      <c r="E30" s="183">
        <v>351.1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163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0.399999999999999" outlineLevel="1" x14ac:dyDescent="0.25">
      <c r="A31" s="168">
        <v>6</v>
      </c>
      <c r="B31" s="169" t="s">
        <v>580</v>
      </c>
      <c r="C31" s="178" t="s">
        <v>464</v>
      </c>
      <c r="D31" s="170" t="s">
        <v>258</v>
      </c>
      <c r="E31" s="171">
        <v>351.1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3">
        <v>0.441</v>
      </c>
      <c r="O31" s="173">
        <f>ROUND(E31*N31,2)</f>
        <v>154.84</v>
      </c>
      <c r="P31" s="173">
        <v>0</v>
      </c>
      <c r="Q31" s="173">
        <f>ROUND(E31*P31,2)</f>
        <v>0</v>
      </c>
      <c r="R31" s="173" t="s">
        <v>402</v>
      </c>
      <c r="S31" s="173" t="s">
        <v>156</v>
      </c>
      <c r="T31" s="174" t="s">
        <v>156</v>
      </c>
      <c r="U31" s="160">
        <v>2.9000000000000001E-2</v>
      </c>
      <c r="V31" s="160">
        <f>ROUND(E31*U31,2)</f>
        <v>10.18</v>
      </c>
      <c r="W31" s="160"/>
      <c r="X31" s="160" t="s">
        <v>157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158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5">
      <c r="A32" s="158"/>
      <c r="B32" s="159"/>
      <c r="C32" s="188" t="s">
        <v>581</v>
      </c>
      <c r="D32" s="182"/>
      <c r="E32" s="183">
        <v>351.1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163</v>
      </c>
      <c r="AH32" s="151">
        <v>5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5">
      <c r="A33" s="168">
        <v>7</v>
      </c>
      <c r="B33" s="169" t="s">
        <v>582</v>
      </c>
      <c r="C33" s="178" t="s">
        <v>621</v>
      </c>
      <c r="D33" s="170" t="s">
        <v>258</v>
      </c>
      <c r="E33" s="171">
        <v>351.1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3" t="s">
        <v>402</v>
      </c>
      <c r="S33" s="173" t="s">
        <v>156</v>
      </c>
      <c r="T33" s="174" t="s">
        <v>156</v>
      </c>
      <c r="U33" s="160">
        <v>2.7000000000000001E-3</v>
      </c>
      <c r="V33" s="160">
        <f>ROUND(E33*U33,2)</f>
        <v>0.95</v>
      </c>
      <c r="W33" s="160"/>
      <c r="X33" s="160" t="s">
        <v>157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158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58"/>
      <c r="B34" s="159"/>
      <c r="C34" s="188" t="s">
        <v>583</v>
      </c>
      <c r="D34" s="182"/>
      <c r="E34" s="183">
        <v>351.1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163</v>
      </c>
      <c r="AH34" s="151">
        <v>5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5">
      <c r="A35" s="168">
        <v>8</v>
      </c>
      <c r="B35" s="169" t="s">
        <v>584</v>
      </c>
      <c r="C35" s="178" t="s">
        <v>585</v>
      </c>
      <c r="D35" s="170" t="s">
        <v>258</v>
      </c>
      <c r="E35" s="171">
        <v>351.1</v>
      </c>
      <c r="F35" s="172"/>
      <c r="G35" s="173">
        <f>ROUND(E35*F35,2)</f>
        <v>0</v>
      </c>
      <c r="H35" s="172"/>
      <c r="I35" s="173">
        <f>ROUND(E35*H35,2)</f>
        <v>0</v>
      </c>
      <c r="J35" s="172"/>
      <c r="K35" s="173">
        <f>ROUND(E35*J35,2)</f>
        <v>0</v>
      </c>
      <c r="L35" s="173">
        <v>21</v>
      </c>
      <c r="M35" s="173">
        <f>G35*(1+L35/100)</f>
        <v>0</v>
      </c>
      <c r="N35" s="173">
        <v>6.0099999999999997E-3</v>
      </c>
      <c r="O35" s="173">
        <f>ROUND(E35*N35,2)</f>
        <v>2.11</v>
      </c>
      <c r="P35" s="173">
        <v>0</v>
      </c>
      <c r="Q35" s="173">
        <f>ROUND(E35*P35,2)</f>
        <v>0</v>
      </c>
      <c r="R35" s="173" t="s">
        <v>402</v>
      </c>
      <c r="S35" s="173" t="s">
        <v>156</v>
      </c>
      <c r="T35" s="174" t="s">
        <v>156</v>
      </c>
      <c r="U35" s="160">
        <v>4.0000000000000001E-3</v>
      </c>
      <c r="V35" s="160">
        <f>ROUND(E35*U35,2)</f>
        <v>1.4</v>
      </c>
      <c r="W35" s="160"/>
      <c r="X35" s="160" t="s">
        <v>157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312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58"/>
      <c r="B36" s="159"/>
      <c r="C36" s="258" t="s">
        <v>586</v>
      </c>
      <c r="D36" s="259"/>
      <c r="E36" s="259"/>
      <c r="F36" s="259"/>
      <c r="G36" s="259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160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5">
      <c r="A37" s="158"/>
      <c r="B37" s="159"/>
      <c r="C37" s="188" t="s">
        <v>581</v>
      </c>
      <c r="D37" s="182"/>
      <c r="E37" s="183">
        <v>351.1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163</v>
      </c>
      <c r="AH37" s="151">
        <v>5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0.399999999999999" outlineLevel="1" x14ac:dyDescent="0.25">
      <c r="A38" s="168">
        <v>9</v>
      </c>
      <c r="B38" s="169" t="s">
        <v>587</v>
      </c>
      <c r="C38" s="178" t="s">
        <v>588</v>
      </c>
      <c r="D38" s="170" t="s">
        <v>258</v>
      </c>
      <c r="E38" s="171">
        <v>667.4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21</v>
      </c>
      <c r="M38" s="173">
        <f>G38*(1+L38/100)</f>
        <v>0</v>
      </c>
      <c r="N38" s="173">
        <v>6.0999999999999997E-4</v>
      </c>
      <c r="O38" s="173">
        <f>ROUND(E38*N38,2)</f>
        <v>0.41</v>
      </c>
      <c r="P38" s="173">
        <v>0</v>
      </c>
      <c r="Q38" s="173">
        <f>ROUND(E38*P38,2)</f>
        <v>0</v>
      </c>
      <c r="R38" s="173" t="s">
        <v>402</v>
      </c>
      <c r="S38" s="173" t="s">
        <v>156</v>
      </c>
      <c r="T38" s="174" t="s">
        <v>156</v>
      </c>
      <c r="U38" s="160">
        <v>2E-3</v>
      </c>
      <c r="V38" s="160">
        <f>ROUND(E38*U38,2)</f>
        <v>1.33</v>
      </c>
      <c r="W38" s="160"/>
      <c r="X38" s="160" t="s">
        <v>157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158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58"/>
      <c r="B39" s="159"/>
      <c r="C39" s="188" t="s">
        <v>589</v>
      </c>
      <c r="D39" s="182"/>
      <c r="E39" s="183">
        <v>667.4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163</v>
      </c>
      <c r="AH39" s="151">
        <v>5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0.399999999999999" outlineLevel="1" x14ac:dyDescent="0.25">
      <c r="A40" s="168">
        <v>10</v>
      </c>
      <c r="B40" s="169" t="s">
        <v>590</v>
      </c>
      <c r="C40" s="178" t="s">
        <v>591</v>
      </c>
      <c r="D40" s="170" t="s">
        <v>258</v>
      </c>
      <c r="E40" s="171">
        <v>667.4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73">
        <v>0.25931999999999999</v>
      </c>
      <c r="O40" s="173">
        <f>ROUND(E40*N40,2)</f>
        <v>173.07</v>
      </c>
      <c r="P40" s="173">
        <v>0</v>
      </c>
      <c r="Q40" s="173">
        <f>ROUND(E40*P40,2)</f>
        <v>0</v>
      </c>
      <c r="R40" s="173" t="s">
        <v>402</v>
      </c>
      <c r="S40" s="173" t="s">
        <v>156</v>
      </c>
      <c r="T40" s="174" t="s">
        <v>156</v>
      </c>
      <c r="U40" s="160">
        <v>7.1999999999999995E-2</v>
      </c>
      <c r="V40" s="160">
        <f>ROUND(E40*U40,2)</f>
        <v>48.05</v>
      </c>
      <c r="W40" s="160"/>
      <c r="X40" s="160" t="s">
        <v>157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158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5">
      <c r="A41" s="158"/>
      <c r="B41" s="159"/>
      <c r="C41" s="188" t="s">
        <v>579</v>
      </c>
      <c r="D41" s="182"/>
      <c r="E41" s="183">
        <v>351.1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163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5">
      <c r="A42" s="158"/>
      <c r="B42" s="159"/>
      <c r="C42" s="188" t="s">
        <v>592</v>
      </c>
      <c r="D42" s="182"/>
      <c r="E42" s="183">
        <v>316.3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163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0.399999999999999" outlineLevel="1" x14ac:dyDescent="0.25">
      <c r="A43" s="168">
        <v>11</v>
      </c>
      <c r="B43" s="169" t="s">
        <v>593</v>
      </c>
      <c r="C43" s="178" t="s">
        <v>622</v>
      </c>
      <c r="D43" s="170" t="s">
        <v>418</v>
      </c>
      <c r="E43" s="171">
        <v>0.36338999999999999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21</v>
      </c>
      <c r="M43" s="173">
        <f>G43*(1+L43/100)</f>
        <v>0</v>
      </c>
      <c r="N43" s="173">
        <v>1</v>
      </c>
      <c r="O43" s="173">
        <f>ROUND(E43*N43,2)</f>
        <v>0.36</v>
      </c>
      <c r="P43" s="173">
        <v>0</v>
      </c>
      <c r="Q43" s="173">
        <f>ROUND(E43*P43,2)</f>
        <v>0</v>
      </c>
      <c r="R43" s="173" t="s">
        <v>379</v>
      </c>
      <c r="S43" s="173" t="s">
        <v>156</v>
      </c>
      <c r="T43" s="174" t="s">
        <v>156</v>
      </c>
      <c r="U43" s="160">
        <v>0</v>
      </c>
      <c r="V43" s="160">
        <f>ROUND(E43*U43,2)</f>
        <v>0</v>
      </c>
      <c r="W43" s="160"/>
      <c r="X43" s="160" t="s">
        <v>380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381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58"/>
      <c r="B44" s="159"/>
      <c r="C44" s="188" t="s">
        <v>594</v>
      </c>
      <c r="D44" s="182"/>
      <c r="E44" s="183">
        <v>0.36338999999999999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163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5">
      <c r="A45" s="162" t="s">
        <v>124</v>
      </c>
      <c r="B45" s="163" t="s">
        <v>80</v>
      </c>
      <c r="C45" s="177" t="s">
        <v>81</v>
      </c>
      <c r="D45" s="164"/>
      <c r="E45" s="165"/>
      <c r="F45" s="166"/>
      <c r="G45" s="166">
        <f>SUMIF(AG46:AG71,"&lt;&gt;NOR",G46:G71)</f>
        <v>0</v>
      </c>
      <c r="H45" s="166"/>
      <c r="I45" s="166">
        <f>SUM(I46:I71)</f>
        <v>0</v>
      </c>
      <c r="J45" s="166"/>
      <c r="K45" s="166">
        <f>SUM(K46:K71)</f>
        <v>0</v>
      </c>
      <c r="L45" s="166"/>
      <c r="M45" s="166">
        <f>SUM(M46:M71)</f>
        <v>0</v>
      </c>
      <c r="N45" s="166"/>
      <c r="O45" s="166">
        <f>SUM(O46:O71)</f>
        <v>0</v>
      </c>
      <c r="P45" s="166"/>
      <c r="Q45" s="166">
        <f>SUM(Q46:Q71)</f>
        <v>231.54</v>
      </c>
      <c r="R45" s="166"/>
      <c r="S45" s="166"/>
      <c r="T45" s="167"/>
      <c r="U45" s="161"/>
      <c r="V45" s="161">
        <f>SUM(V46:V71)</f>
        <v>56.550000000000004</v>
      </c>
      <c r="W45" s="161"/>
      <c r="X45" s="161"/>
      <c r="AG45" t="s">
        <v>125</v>
      </c>
    </row>
    <row r="46" spans="1:60" ht="20.399999999999999" outlineLevel="1" x14ac:dyDescent="0.25">
      <c r="A46" s="168">
        <v>12</v>
      </c>
      <c r="B46" s="169" t="s">
        <v>595</v>
      </c>
      <c r="C46" s="178" t="s">
        <v>596</v>
      </c>
      <c r="D46" s="170" t="s">
        <v>258</v>
      </c>
      <c r="E46" s="171">
        <v>63.5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21</v>
      </c>
      <c r="M46" s="173">
        <f>G46*(1+L46/100)</f>
        <v>0</v>
      </c>
      <c r="N46" s="173">
        <v>0</v>
      </c>
      <c r="O46" s="173">
        <f>ROUND(E46*N46,2)</f>
        <v>0</v>
      </c>
      <c r="P46" s="173">
        <v>0.22500000000000001</v>
      </c>
      <c r="Q46" s="173">
        <f>ROUND(E46*P46,2)</f>
        <v>14.29</v>
      </c>
      <c r="R46" s="173" t="s">
        <v>402</v>
      </c>
      <c r="S46" s="173" t="s">
        <v>156</v>
      </c>
      <c r="T46" s="174" t="s">
        <v>156</v>
      </c>
      <c r="U46" s="160">
        <v>0.14199999999999999</v>
      </c>
      <c r="V46" s="160">
        <f>ROUND(E46*U46,2)</f>
        <v>9.02</v>
      </c>
      <c r="W46" s="160"/>
      <c r="X46" s="160" t="s">
        <v>157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158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5">
      <c r="A47" s="158"/>
      <c r="B47" s="159"/>
      <c r="C47" s="258" t="s">
        <v>403</v>
      </c>
      <c r="D47" s="259"/>
      <c r="E47" s="259"/>
      <c r="F47" s="259"/>
      <c r="G47" s="259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160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5">
      <c r="A48" s="158"/>
      <c r="B48" s="159"/>
      <c r="C48" s="188" t="s">
        <v>469</v>
      </c>
      <c r="D48" s="182"/>
      <c r="E48" s="183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163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5">
      <c r="A49" s="158"/>
      <c r="B49" s="159"/>
      <c r="C49" s="188" t="s">
        <v>475</v>
      </c>
      <c r="D49" s="182"/>
      <c r="E49" s="183">
        <v>63.5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163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0.399999999999999" outlineLevel="1" x14ac:dyDescent="0.25">
      <c r="A50" s="168">
        <v>13</v>
      </c>
      <c r="B50" s="169" t="s">
        <v>597</v>
      </c>
      <c r="C50" s="178" t="s">
        <v>598</v>
      </c>
      <c r="D50" s="170" t="s">
        <v>258</v>
      </c>
      <c r="E50" s="171">
        <v>63.5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21</v>
      </c>
      <c r="M50" s="173">
        <f>G50*(1+L50/100)</f>
        <v>0</v>
      </c>
      <c r="N50" s="173">
        <v>0</v>
      </c>
      <c r="O50" s="173">
        <f>ROUND(E50*N50,2)</f>
        <v>0</v>
      </c>
      <c r="P50" s="173">
        <v>0.33</v>
      </c>
      <c r="Q50" s="173">
        <f>ROUND(E50*P50,2)</f>
        <v>20.96</v>
      </c>
      <c r="R50" s="173" t="s">
        <v>402</v>
      </c>
      <c r="S50" s="173" t="s">
        <v>156</v>
      </c>
      <c r="T50" s="174" t="s">
        <v>156</v>
      </c>
      <c r="U50" s="160">
        <v>0.06</v>
      </c>
      <c r="V50" s="160">
        <f>ROUND(E50*U50,2)</f>
        <v>3.81</v>
      </c>
      <c r="W50" s="160"/>
      <c r="X50" s="160" t="s">
        <v>157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158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5">
      <c r="A51" s="158"/>
      <c r="B51" s="159"/>
      <c r="C51" s="188" t="s">
        <v>599</v>
      </c>
      <c r="D51" s="182"/>
      <c r="E51" s="183">
        <v>63.5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163</v>
      </c>
      <c r="AH51" s="151">
        <v>5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0.399999999999999" outlineLevel="1" x14ac:dyDescent="0.25">
      <c r="A52" s="168">
        <v>14</v>
      </c>
      <c r="B52" s="169" t="s">
        <v>411</v>
      </c>
      <c r="C52" s="178" t="s">
        <v>412</v>
      </c>
      <c r="D52" s="170" t="s">
        <v>258</v>
      </c>
      <c r="E52" s="171">
        <v>356.88600000000002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3">
        <v>0</v>
      </c>
      <c r="O52" s="173">
        <f>ROUND(E52*N52,2)</f>
        <v>0</v>
      </c>
      <c r="P52" s="173">
        <v>0.44</v>
      </c>
      <c r="Q52" s="173">
        <f>ROUND(E52*P52,2)</f>
        <v>157.03</v>
      </c>
      <c r="R52" s="173" t="s">
        <v>402</v>
      </c>
      <c r="S52" s="173" t="s">
        <v>156</v>
      </c>
      <c r="T52" s="174" t="s">
        <v>156</v>
      </c>
      <c r="U52" s="160">
        <v>7.2999999999999995E-2</v>
      </c>
      <c r="V52" s="160">
        <f>ROUND(E52*U52,2)</f>
        <v>26.05</v>
      </c>
      <c r="W52" s="160"/>
      <c r="X52" s="160" t="s">
        <v>157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158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5">
      <c r="A53" s="158"/>
      <c r="B53" s="159"/>
      <c r="C53" s="188" t="s">
        <v>600</v>
      </c>
      <c r="D53" s="182"/>
      <c r="E53" s="183">
        <v>356.88600000000002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163</v>
      </c>
      <c r="AH53" s="151">
        <v>5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5">
      <c r="A54" s="168">
        <v>15</v>
      </c>
      <c r="B54" s="169" t="s">
        <v>601</v>
      </c>
      <c r="C54" s="178" t="s">
        <v>602</v>
      </c>
      <c r="D54" s="170" t="s">
        <v>258</v>
      </c>
      <c r="E54" s="171">
        <v>356.88600000000002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21</v>
      </c>
      <c r="M54" s="173">
        <f>G54*(1+L54/100)</f>
        <v>0</v>
      </c>
      <c r="N54" s="173">
        <v>0</v>
      </c>
      <c r="O54" s="173">
        <f>ROUND(E54*N54,2)</f>
        <v>0</v>
      </c>
      <c r="P54" s="173">
        <v>0.11</v>
      </c>
      <c r="Q54" s="173">
        <f>ROUND(E54*P54,2)</f>
        <v>39.26</v>
      </c>
      <c r="R54" s="173" t="s">
        <v>402</v>
      </c>
      <c r="S54" s="173" t="s">
        <v>156</v>
      </c>
      <c r="T54" s="174" t="s">
        <v>156</v>
      </c>
      <c r="U54" s="160">
        <v>4.2999999999999997E-2</v>
      </c>
      <c r="V54" s="160">
        <f>ROUND(E54*U54,2)</f>
        <v>15.35</v>
      </c>
      <c r="W54" s="160"/>
      <c r="X54" s="160" t="s">
        <v>157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158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5">
      <c r="A55" s="158"/>
      <c r="B55" s="159"/>
      <c r="C55" s="188" t="s">
        <v>469</v>
      </c>
      <c r="D55" s="182"/>
      <c r="E55" s="183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163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5">
      <c r="A56" s="158"/>
      <c r="B56" s="159"/>
      <c r="C56" s="188" t="s">
        <v>470</v>
      </c>
      <c r="D56" s="182"/>
      <c r="E56" s="183">
        <v>273.83600000000001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163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5">
      <c r="A57" s="158"/>
      <c r="B57" s="159"/>
      <c r="C57" s="188" t="s">
        <v>471</v>
      </c>
      <c r="D57" s="182"/>
      <c r="E57" s="183">
        <v>83.05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163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5">
      <c r="A58" s="168">
        <v>16</v>
      </c>
      <c r="B58" s="169" t="s">
        <v>427</v>
      </c>
      <c r="C58" s="178" t="s">
        <v>603</v>
      </c>
      <c r="D58" s="170" t="s">
        <v>418</v>
      </c>
      <c r="E58" s="171">
        <v>191.92122000000001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21</v>
      </c>
      <c r="M58" s="173">
        <f>G58*(1+L58/100)</f>
        <v>0</v>
      </c>
      <c r="N58" s="173">
        <v>0</v>
      </c>
      <c r="O58" s="173">
        <f>ROUND(E58*N58,2)</f>
        <v>0</v>
      </c>
      <c r="P58" s="173">
        <v>0</v>
      </c>
      <c r="Q58" s="173">
        <f>ROUND(E58*P58,2)</f>
        <v>0</v>
      </c>
      <c r="R58" s="173" t="s">
        <v>429</v>
      </c>
      <c r="S58" s="173" t="s">
        <v>156</v>
      </c>
      <c r="T58" s="174" t="s">
        <v>156</v>
      </c>
      <c r="U58" s="160">
        <v>0</v>
      </c>
      <c r="V58" s="160">
        <f>ROUND(E58*U58,2)</f>
        <v>0</v>
      </c>
      <c r="W58" s="160"/>
      <c r="X58" s="160" t="s">
        <v>157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158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5">
      <c r="A59" s="158"/>
      <c r="B59" s="159"/>
      <c r="C59" s="188" t="s">
        <v>604</v>
      </c>
      <c r="D59" s="182"/>
      <c r="E59" s="183">
        <v>14.2875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163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5">
      <c r="A60" s="158"/>
      <c r="B60" s="159"/>
      <c r="C60" s="188" t="s">
        <v>605</v>
      </c>
      <c r="D60" s="182"/>
      <c r="E60" s="183">
        <v>20.954999999999998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163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58"/>
      <c r="B61" s="159"/>
      <c r="C61" s="188" t="s">
        <v>606</v>
      </c>
      <c r="D61" s="182"/>
      <c r="E61" s="183">
        <v>156.67872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163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5">
      <c r="A62" s="168">
        <v>17</v>
      </c>
      <c r="B62" s="169" t="s">
        <v>439</v>
      </c>
      <c r="C62" s="178" t="s">
        <v>575</v>
      </c>
      <c r="D62" s="170" t="s">
        <v>418</v>
      </c>
      <c r="E62" s="171">
        <v>39.256799999999998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21</v>
      </c>
      <c r="M62" s="173">
        <f>G62*(1+L62/100)</f>
        <v>0</v>
      </c>
      <c r="N62" s="173">
        <v>0</v>
      </c>
      <c r="O62" s="173">
        <f>ROUND(E62*N62,2)</f>
        <v>0</v>
      </c>
      <c r="P62" s="173">
        <v>0</v>
      </c>
      <c r="Q62" s="173">
        <f>ROUND(E62*P62,2)</f>
        <v>0</v>
      </c>
      <c r="R62" s="173" t="s">
        <v>429</v>
      </c>
      <c r="S62" s="173" t="s">
        <v>156</v>
      </c>
      <c r="T62" s="174" t="s">
        <v>156</v>
      </c>
      <c r="U62" s="160">
        <v>0</v>
      </c>
      <c r="V62" s="160">
        <f>ROUND(E62*U62,2)</f>
        <v>0</v>
      </c>
      <c r="W62" s="160"/>
      <c r="X62" s="160" t="s">
        <v>157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158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5">
      <c r="A63" s="158"/>
      <c r="B63" s="159"/>
      <c r="C63" s="188" t="s">
        <v>607</v>
      </c>
      <c r="D63" s="182"/>
      <c r="E63" s="183">
        <v>39.256799999999998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163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20.399999999999999" outlineLevel="1" x14ac:dyDescent="0.25">
      <c r="A64" s="168">
        <v>18</v>
      </c>
      <c r="B64" s="169" t="s">
        <v>416</v>
      </c>
      <c r="C64" s="178" t="s">
        <v>417</v>
      </c>
      <c r="D64" s="170" t="s">
        <v>418</v>
      </c>
      <c r="E64" s="171">
        <v>231.52979999999999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21</v>
      </c>
      <c r="M64" s="173">
        <f>G64*(1+L64/100)</f>
        <v>0</v>
      </c>
      <c r="N64" s="173">
        <v>0</v>
      </c>
      <c r="O64" s="173">
        <f>ROUND(E64*N64,2)</f>
        <v>0</v>
      </c>
      <c r="P64" s="173">
        <v>0</v>
      </c>
      <c r="Q64" s="173">
        <f>ROUND(E64*P64,2)</f>
        <v>0</v>
      </c>
      <c r="R64" s="173" t="s">
        <v>402</v>
      </c>
      <c r="S64" s="173" t="s">
        <v>156</v>
      </c>
      <c r="T64" s="174" t="s">
        <v>156</v>
      </c>
      <c r="U64" s="160">
        <v>0.01</v>
      </c>
      <c r="V64" s="160">
        <f>ROUND(E64*U64,2)</f>
        <v>2.3199999999999998</v>
      </c>
      <c r="W64" s="160"/>
      <c r="X64" s="160" t="s">
        <v>419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420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5">
      <c r="A65" s="158"/>
      <c r="B65" s="159"/>
      <c r="C65" s="188" t="s">
        <v>421</v>
      </c>
      <c r="D65" s="182"/>
      <c r="E65" s="183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163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5">
      <c r="A66" s="158"/>
      <c r="B66" s="159"/>
      <c r="C66" s="188" t="s">
        <v>608</v>
      </c>
      <c r="D66" s="182"/>
      <c r="E66" s="183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163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5">
      <c r="A67" s="158"/>
      <c r="B67" s="159"/>
      <c r="C67" s="188" t="s">
        <v>609</v>
      </c>
      <c r="D67" s="182"/>
      <c r="E67" s="183">
        <v>231.52979999999999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163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5">
      <c r="A68" s="168">
        <v>19</v>
      </c>
      <c r="B68" s="169" t="s">
        <v>424</v>
      </c>
      <c r="C68" s="178" t="s">
        <v>425</v>
      </c>
      <c r="D68" s="170" t="s">
        <v>418</v>
      </c>
      <c r="E68" s="171">
        <v>2083.7682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21</v>
      </c>
      <c r="M68" s="173">
        <f>G68*(1+L68/100)</f>
        <v>0</v>
      </c>
      <c r="N68" s="173">
        <v>0</v>
      </c>
      <c r="O68" s="173">
        <f>ROUND(E68*N68,2)</f>
        <v>0</v>
      </c>
      <c r="P68" s="173">
        <v>0</v>
      </c>
      <c r="Q68" s="173">
        <f>ROUND(E68*P68,2)</f>
        <v>0</v>
      </c>
      <c r="R68" s="173" t="s">
        <v>402</v>
      </c>
      <c r="S68" s="173" t="s">
        <v>156</v>
      </c>
      <c r="T68" s="174" t="s">
        <v>156</v>
      </c>
      <c r="U68" s="160">
        <v>0</v>
      </c>
      <c r="V68" s="160">
        <f>ROUND(E68*U68,2)</f>
        <v>0</v>
      </c>
      <c r="W68" s="160"/>
      <c r="X68" s="160" t="s">
        <v>419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420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5">
      <c r="A69" s="158"/>
      <c r="B69" s="159"/>
      <c r="C69" s="188" t="s">
        <v>421</v>
      </c>
      <c r="D69" s="182"/>
      <c r="E69" s="183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163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5">
      <c r="A70" s="158"/>
      <c r="B70" s="159"/>
      <c r="C70" s="188" t="s">
        <v>608</v>
      </c>
      <c r="D70" s="182"/>
      <c r="E70" s="183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163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5">
      <c r="A71" s="158"/>
      <c r="B71" s="159"/>
      <c r="C71" s="188" t="s">
        <v>610</v>
      </c>
      <c r="D71" s="182"/>
      <c r="E71" s="183">
        <v>2083.7682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163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x14ac:dyDescent="0.25">
      <c r="A72" s="162" t="s">
        <v>124</v>
      </c>
      <c r="B72" s="163" t="s">
        <v>86</v>
      </c>
      <c r="C72" s="177" t="s">
        <v>87</v>
      </c>
      <c r="D72" s="164"/>
      <c r="E72" s="165"/>
      <c r="F72" s="166"/>
      <c r="G72" s="166">
        <f>SUMIF(AG73:AG78,"&lt;&gt;NOR",G73:G78)</f>
        <v>0</v>
      </c>
      <c r="H72" s="166"/>
      <c r="I72" s="166">
        <f>SUM(I73:I78)</f>
        <v>0</v>
      </c>
      <c r="J72" s="166"/>
      <c r="K72" s="166">
        <f>SUM(K73:K78)</f>
        <v>0</v>
      </c>
      <c r="L72" s="166"/>
      <c r="M72" s="166">
        <f>SUM(M73:M78)</f>
        <v>0</v>
      </c>
      <c r="N72" s="166"/>
      <c r="O72" s="166">
        <f>SUM(O73:O78)</f>
        <v>0</v>
      </c>
      <c r="P72" s="166"/>
      <c r="Q72" s="166">
        <f>SUM(Q73:Q78)</f>
        <v>0</v>
      </c>
      <c r="R72" s="166"/>
      <c r="S72" s="166"/>
      <c r="T72" s="167"/>
      <c r="U72" s="161"/>
      <c r="V72" s="161">
        <f>SUM(V73:V78)</f>
        <v>25.3</v>
      </c>
      <c r="W72" s="161"/>
      <c r="X72" s="161"/>
      <c r="AG72" t="s">
        <v>125</v>
      </c>
    </row>
    <row r="73" spans="1:60" ht="20.399999999999999" outlineLevel="1" x14ac:dyDescent="0.25">
      <c r="A73" s="168">
        <v>20</v>
      </c>
      <c r="B73" s="169" t="s">
        <v>611</v>
      </c>
      <c r="C73" s="178" t="s">
        <v>612</v>
      </c>
      <c r="D73" s="170" t="s">
        <v>175</v>
      </c>
      <c r="E73" s="171">
        <v>632.6</v>
      </c>
      <c r="F73" s="172"/>
      <c r="G73" s="173">
        <f>ROUND(E73*F73,2)</f>
        <v>0</v>
      </c>
      <c r="H73" s="172"/>
      <c r="I73" s="173">
        <f>ROUND(E73*H73,2)</f>
        <v>0</v>
      </c>
      <c r="J73" s="172"/>
      <c r="K73" s="173">
        <f>ROUND(E73*J73,2)</f>
        <v>0</v>
      </c>
      <c r="L73" s="173">
        <v>21</v>
      </c>
      <c r="M73" s="173">
        <f>G73*(1+L73/100)</f>
        <v>0</v>
      </c>
      <c r="N73" s="173">
        <v>0</v>
      </c>
      <c r="O73" s="173">
        <f>ROUND(E73*N73,2)</f>
        <v>0</v>
      </c>
      <c r="P73" s="173">
        <v>0</v>
      </c>
      <c r="Q73" s="173">
        <f>ROUND(E73*P73,2)</f>
        <v>0</v>
      </c>
      <c r="R73" s="173"/>
      <c r="S73" s="173" t="s">
        <v>129</v>
      </c>
      <c r="T73" s="174" t="s">
        <v>130</v>
      </c>
      <c r="U73" s="160">
        <v>0.04</v>
      </c>
      <c r="V73" s="160">
        <f>ROUND(E73*U73,2)</f>
        <v>25.3</v>
      </c>
      <c r="W73" s="160"/>
      <c r="X73" s="160" t="s">
        <v>157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158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5">
      <c r="A74" s="158"/>
      <c r="B74" s="159"/>
      <c r="C74" s="249" t="s">
        <v>613</v>
      </c>
      <c r="D74" s="250"/>
      <c r="E74" s="250"/>
      <c r="F74" s="250"/>
      <c r="G74" s="25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134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5">
      <c r="A75" s="158"/>
      <c r="B75" s="159"/>
      <c r="C75" s="188" t="s">
        <v>568</v>
      </c>
      <c r="D75" s="182"/>
      <c r="E75" s="183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163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5">
      <c r="A76" s="158"/>
      <c r="B76" s="159"/>
      <c r="C76" s="188" t="s">
        <v>537</v>
      </c>
      <c r="D76" s="182"/>
      <c r="E76" s="183">
        <v>527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163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5">
      <c r="A77" s="158"/>
      <c r="B77" s="159"/>
      <c r="C77" s="188" t="s">
        <v>614</v>
      </c>
      <c r="D77" s="182"/>
      <c r="E77" s="183">
        <v>96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163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5">
      <c r="A78" s="158"/>
      <c r="B78" s="159"/>
      <c r="C78" s="188" t="s">
        <v>615</v>
      </c>
      <c r="D78" s="182"/>
      <c r="E78" s="183">
        <v>9.6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163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x14ac:dyDescent="0.25">
      <c r="A79" s="162" t="s">
        <v>124</v>
      </c>
      <c r="B79" s="163" t="s">
        <v>88</v>
      </c>
      <c r="C79" s="177" t="s">
        <v>89</v>
      </c>
      <c r="D79" s="164"/>
      <c r="E79" s="165"/>
      <c r="F79" s="166"/>
      <c r="G79" s="166">
        <f>SUMIF(AG80:AG84,"&lt;&gt;NOR",G80:G84)</f>
        <v>0</v>
      </c>
      <c r="H79" s="166"/>
      <c r="I79" s="166">
        <f>SUM(I80:I84)</f>
        <v>0</v>
      </c>
      <c r="J79" s="166"/>
      <c r="K79" s="166">
        <f>SUM(K80:K84)</f>
        <v>0</v>
      </c>
      <c r="L79" s="166"/>
      <c r="M79" s="166">
        <f>SUM(M80:M84)</f>
        <v>0</v>
      </c>
      <c r="N79" s="166"/>
      <c r="O79" s="166">
        <f>SUM(O80:O84)</f>
        <v>0</v>
      </c>
      <c r="P79" s="166"/>
      <c r="Q79" s="166">
        <f>SUM(Q80:Q84)</f>
        <v>0</v>
      </c>
      <c r="R79" s="166"/>
      <c r="S79" s="166"/>
      <c r="T79" s="167"/>
      <c r="U79" s="161"/>
      <c r="V79" s="161">
        <f>SUM(V80:V84)</f>
        <v>8.02</v>
      </c>
      <c r="W79" s="161"/>
      <c r="X79" s="161"/>
      <c r="AG79" t="s">
        <v>125</v>
      </c>
    </row>
    <row r="80" spans="1:60" outlineLevel="1" x14ac:dyDescent="0.25">
      <c r="A80" s="168">
        <v>21</v>
      </c>
      <c r="B80" s="169" t="s">
        <v>616</v>
      </c>
      <c r="C80" s="178" t="s">
        <v>617</v>
      </c>
      <c r="D80" s="170" t="s">
        <v>418</v>
      </c>
      <c r="E80" s="171">
        <v>501.32920000000001</v>
      </c>
      <c r="F80" s="172"/>
      <c r="G80" s="173">
        <f>ROUND(E80*F80,2)</f>
        <v>0</v>
      </c>
      <c r="H80" s="172"/>
      <c r="I80" s="173">
        <f>ROUND(E80*H80,2)</f>
        <v>0</v>
      </c>
      <c r="J80" s="172"/>
      <c r="K80" s="173">
        <f>ROUND(E80*J80,2)</f>
        <v>0</v>
      </c>
      <c r="L80" s="173">
        <v>21</v>
      </c>
      <c r="M80" s="173">
        <f>G80*(1+L80/100)</f>
        <v>0</v>
      </c>
      <c r="N80" s="173">
        <v>0</v>
      </c>
      <c r="O80" s="173">
        <f>ROUND(E80*N80,2)</f>
        <v>0</v>
      </c>
      <c r="P80" s="173">
        <v>0</v>
      </c>
      <c r="Q80" s="173">
        <f>ROUND(E80*P80,2)</f>
        <v>0</v>
      </c>
      <c r="R80" s="173" t="s">
        <v>402</v>
      </c>
      <c r="S80" s="173" t="s">
        <v>156</v>
      </c>
      <c r="T80" s="174" t="s">
        <v>156</v>
      </c>
      <c r="U80" s="160">
        <v>1.6E-2</v>
      </c>
      <c r="V80" s="160">
        <f>ROUND(E80*U80,2)</f>
        <v>8.02</v>
      </c>
      <c r="W80" s="160"/>
      <c r="X80" s="160" t="s">
        <v>542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543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5">
      <c r="A81" s="158"/>
      <c r="B81" s="159"/>
      <c r="C81" s="258" t="s">
        <v>618</v>
      </c>
      <c r="D81" s="259"/>
      <c r="E81" s="259"/>
      <c r="F81" s="259"/>
      <c r="G81" s="259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160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5">
      <c r="A82" s="158"/>
      <c r="B82" s="159"/>
      <c r="C82" s="188" t="s">
        <v>545</v>
      </c>
      <c r="D82" s="182"/>
      <c r="E82" s="183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1"/>
      <c r="Z82" s="151"/>
      <c r="AA82" s="151"/>
      <c r="AB82" s="151"/>
      <c r="AC82" s="151"/>
      <c r="AD82" s="151"/>
      <c r="AE82" s="151"/>
      <c r="AF82" s="151"/>
      <c r="AG82" s="151" t="s">
        <v>163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5">
      <c r="A83" s="158"/>
      <c r="B83" s="159"/>
      <c r="C83" s="188" t="s">
        <v>619</v>
      </c>
      <c r="D83" s="182"/>
      <c r="E83" s="183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163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5">
      <c r="A84" s="158"/>
      <c r="B84" s="159"/>
      <c r="C84" s="188" t="s">
        <v>620</v>
      </c>
      <c r="D84" s="182"/>
      <c r="E84" s="183">
        <v>501.32920000000001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163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x14ac:dyDescent="0.25">
      <c r="A85" s="3"/>
      <c r="B85" s="4"/>
      <c r="C85" s="179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AE85">
        <v>15</v>
      </c>
      <c r="AF85">
        <v>21</v>
      </c>
      <c r="AG85" t="s">
        <v>111</v>
      </c>
    </row>
    <row r="86" spans="1:60" x14ac:dyDescent="0.25">
      <c r="A86" s="154"/>
      <c r="B86" s="155" t="s">
        <v>29</v>
      </c>
      <c r="C86" s="180"/>
      <c r="D86" s="156"/>
      <c r="E86" s="157"/>
      <c r="F86" s="157"/>
      <c r="G86" s="176">
        <f>G8+G27+G45+G72+G79</f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AE86">
        <f>SUMIF(L7:L84,AE85,G7:G84)</f>
        <v>0</v>
      </c>
      <c r="AF86">
        <f>SUMIF(L7:L84,AF85,G7:G84)</f>
        <v>0</v>
      </c>
      <c r="AG86" t="s">
        <v>148</v>
      </c>
    </row>
    <row r="87" spans="1:60" x14ac:dyDescent="0.25">
      <c r="A87" s="260" t="s">
        <v>559</v>
      </c>
      <c r="B87" s="260"/>
      <c r="C87" s="179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60" x14ac:dyDescent="0.25">
      <c r="A88" s="3"/>
      <c r="B88" s="4" t="s">
        <v>560</v>
      </c>
      <c r="C88" s="179" t="s">
        <v>561</v>
      </c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AG88" t="s">
        <v>562</v>
      </c>
    </row>
    <row r="89" spans="1:60" x14ac:dyDescent="0.25">
      <c r="A89" s="3"/>
      <c r="B89" s="4" t="s">
        <v>563</v>
      </c>
      <c r="C89" s="179" t="s">
        <v>564</v>
      </c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AG89" t="s">
        <v>565</v>
      </c>
    </row>
    <row r="90" spans="1:60" x14ac:dyDescent="0.25">
      <c r="A90" s="3"/>
      <c r="B90" s="4"/>
      <c r="C90" s="179" t="s">
        <v>331</v>
      </c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AG90" t="s">
        <v>566</v>
      </c>
    </row>
    <row r="91" spans="1:60" x14ac:dyDescent="0.25">
      <c r="A91" s="3"/>
      <c r="B91" s="4"/>
      <c r="C91" s="179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60" x14ac:dyDescent="0.25">
      <c r="C92" s="181"/>
      <c r="D92" s="10"/>
      <c r="AG92" t="s">
        <v>149</v>
      </c>
    </row>
    <row r="93" spans="1:60" x14ac:dyDescent="0.25">
      <c r="D93" s="10"/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</sheetData>
  <sheetProtection algorithmName="SHA-512" hashValue="cy0xNPvJV8zqk+V1zEC7Y8MI1zBA3qpMpSIiZGcH9LKfUpk+igA73GVdOmsQhwANiF0TXFhXrsQgW1AuGk6mKA==" saltValue="ip5FlWgxps9aHRuYX2BFqg==" spinCount="100000" sheet="1"/>
  <mergeCells count="11">
    <mergeCell ref="A87:B87"/>
    <mergeCell ref="C10:G10"/>
    <mergeCell ref="C29:G29"/>
    <mergeCell ref="C36:G36"/>
    <mergeCell ref="C47:G47"/>
    <mergeCell ref="C74:G74"/>
    <mergeCell ref="C81:G81"/>
    <mergeCell ref="A1:G1"/>
    <mergeCell ref="C2:G2"/>
    <mergeCell ref="C3:G3"/>
    <mergeCell ref="C4:G4"/>
  </mergeCells>
  <pageMargins left="0.59055118110236227" right="0.19685039370078741" top="0.78740157480314965" bottom="0.78740157480314965" header="0.31496062992125984" footer="0.31496062992125984"/>
  <pageSetup paperSize="9" orientation="landscape" r:id="rId1"/>
  <headerFooter>
    <oddHeader>&amp;LÚstí nad Orlicí - odkanalizování u křižovatky na Knapovec
severení část - splašková kanalizace&amp;RSoupis prací</oddHeader>
    <oddFooter>&amp;LSO-01.2 Opravy místních komunikací - úsek Š1-Š23&amp;C&amp;P/&amp;N&amp;Rčervenec 2020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Stavba</vt:lpstr>
      <vt:lpstr>VzorPolozky</vt:lpstr>
      <vt:lpstr>Pokyny pro vyplnění</vt:lpstr>
      <vt:lpstr>SO-99 99.1 Naklady</vt:lpstr>
      <vt:lpstr>SO-01 01.1 Pol</vt:lpstr>
      <vt:lpstr>SO-01 01.2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'SO-01 01.1 Pol'!Názvy_tisku</vt:lpstr>
      <vt:lpstr>'SO-01 01.2 Pol'!Názvy_tisku</vt:lpstr>
      <vt:lpstr>'SO-99 99.1 Naklady'!Názvy_tisku</vt:lpstr>
      <vt:lpstr>oadresa</vt:lpstr>
      <vt:lpstr>Stavba!Objednatel</vt:lpstr>
      <vt:lpstr>Stavba!Objekt</vt:lpstr>
      <vt:lpstr>'SO-01 01.1 Pol'!Oblast_tisku</vt:lpstr>
      <vt:lpstr>'SO-01 01.2 Pol'!Oblast_tisku</vt:lpstr>
      <vt:lpstr>'SO-99 99.1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Heřmanská Iveta</dc:creator>
  <cp:lastModifiedBy>Heřmanská Iveta</cp:lastModifiedBy>
  <cp:lastPrinted>2020-07-20T12:06:33Z</cp:lastPrinted>
  <dcterms:created xsi:type="dcterms:W3CDTF">2009-04-08T07:15:50Z</dcterms:created>
  <dcterms:modified xsi:type="dcterms:W3CDTF">2020-07-20T12:28:39Z</dcterms:modified>
</cp:coreProperties>
</file>