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6440" firstSheet="1" activeTab="1"/>
  </bookViews>
  <sheets>
    <sheet name="Rekapitulace stavby" sheetId="1" state="veryHidden" r:id="rId1"/>
    <sheet name="D.1.4.1 - VYTÁPĚNÍ A PLYN..." sheetId="2" r:id="rId2"/>
  </sheets>
  <definedNames>
    <definedName name="_xlnm._FilterDatabase" localSheetId="1" hidden="1">'D.1.4.1 - VYTÁPĚNÍ A PLYN...'!$C$127:$K$276</definedName>
    <definedName name="_xlnm.Print_Area" localSheetId="1">'D.1.4.1 - VYTÁPĚNÍ A PLYN...'!$C$4:$J$76,'D.1.4.1 - VYTÁPĚNÍ A PLYN...'!$C$82:$J$109,'D.1.4.1 - VYTÁPĚNÍ A PLYN...'!$C$115:$J$276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'D.1.4.1 - VYTÁPĚNÍ A PLYN...'!$127:$127</definedName>
  </definedNames>
  <calcPr calcId="191029"/>
  <extLst/>
</workbook>
</file>

<file path=xl/sharedStrings.xml><?xml version="1.0" encoding="utf-8"?>
<sst xmlns="http://schemas.openxmlformats.org/spreadsheetml/2006/main" count="2225" uniqueCount="689">
  <si>
    <t>Export Komplet</t>
  </si>
  <si>
    <t/>
  </si>
  <si>
    <t>2.0</t>
  </si>
  <si>
    <t>False</t>
  </si>
  <si>
    <t>{5089f0ca-0969-4720-95cd-10550aad4c59}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</si>
  <si>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</si>
  <si>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</si>
  <si>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</si>
  <si>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</si>
  <si>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</si>
  <si>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</si>
  <si>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</si>
  <si>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</si>
  <si>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</si>
  <si>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</si>
  <si>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</si>
  <si>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</si>
  <si>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KOTELNY BYTOVÉHO DOMU, č.p. 1222, Na Štěpnici, Ústí nad Orlicí</t>
  </si>
  <si>
    <t>KSO:</t>
  </si>
  <si>
    <t>CC-CZ:</t>
  </si>
  <si>
    <t>Místo:</t>
  </si>
  <si>
    <t xml:space="preserve">č.p. 1222, Na Štěpnici, Ústí nad Orlicí </t>
  </si>
  <si>
    <t>Datum:</t>
  </si>
  <si>
    <t>21. 3. 2024</t>
  </si>
  <si>
    <t>Zadavatel:</t>
  </si>
  <si>
    <t>IČ:</t>
  </si>
  <si>
    <t>TEPVOS, spol. s r.o., Královéhradecká 1566, Ústí n</t>
  </si>
  <si>
    <t>DIČ:</t>
  </si>
  <si>
    <t>Uchazeč:</t>
  </si>
  <si>
    <t>Vyplň údaj</t>
  </si>
  <si>
    <t>Projektant:</t>
  </si>
  <si>
    <t>Jiří Kamenický, Na Špici 211, 561 17 Dlouhá Třebov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</si>
  <si>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</si>
  <si>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</si>
  <si>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</si>
  <si>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</si>
  <si>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</si>
  <si>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</si>
  <si>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</si>
  <si>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</si>
  <si>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</si>
  <si>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</si>
  <si>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</si>
  <si>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</si>
  <si>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</si>
  <si>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</si>
  <si>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</si>
  <si>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</si>
  <si>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</si>
  <si>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</si>
  <si>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</si>
  <si>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</si>
  <si>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</si>
  <si>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</si>
  <si>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</si>
  <si>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</si>
  <si>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</si>
  <si>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</si>
  <si>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</si>
  <si>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</si>
  <si>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</si>
  <si>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</si>
  <si>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</si>
  <si>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</si>
  <si>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</si>
  <si>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</si>
  <si>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</si>
  <si>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</si>
  <si>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</si>
  <si>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</si>
  <si>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</si>
  <si>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</si>
  <si>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</si>
  <si>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</si>
  <si>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</si>
  <si>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</si>
  <si>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</si>
  <si>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</si>
  <si>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</si>
  <si>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</si>
  <si>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</si>
  <si>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D.1.4.1</t>
  </si>
  <si>
    <t>VYTÁPĚNÍ A PLYNOINSTALACE</t>
  </si>
  <si>
    <t>STA</t>
  </si>
  <si>
    <t>1</t>
  </si>
  <si>
    <t>{56e9725e-5f37-4ef1-b6ac-4b7bdacf1c69}</t>
  </si>
  <si>
    <t>2</t>
  </si>
  <si>
    <t>KRYCÍ LIST SOUPISU PRACÍ</t>
  </si>
  <si>
    <t>Objekt:</t>
  </si>
  <si>
    <t>D.1.4.1 - VYTÁPĚNÍ A PLYNOINSTALACE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</si>
  <si>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</si>
  <si>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</si>
  <si>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</si>
  <si>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</si>
  <si>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</si>
  <si>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</si>
  <si>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</si>
  <si>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</si>
  <si>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</si>
  <si>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</si>
  <si>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</si>
  <si>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</si>
  <si>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</si>
  <si>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</si>
  <si>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101 - TOPNÁ ZKOUŠKA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</si>
  <si>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</si>
  <si>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</si>
  <si>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</si>
  <si>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</si>
  <si>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</si>
  <si>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</si>
  <si>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</si>
  <si>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</si>
  <si>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</si>
  <si>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</si>
  <si>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</si>
  <si>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</si>
  <si>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</si>
  <si>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</si>
  <si>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</si>
  <si>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</si>
  <si>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</si>
  <si>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</si>
  <si>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</si>
  <si>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</si>
  <si>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</si>
  <si>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713410831</t>
  </si>
  <si>
    <t>Odstranění izolace tepelné potrubí pásy nebo rohožemi s AL fólií staženými drátem tl do 50 mm</t>
  </si>
  <si>
    <t>m</t>
  </si>
  <si>
    <t>16</t>
  </si>
  <si>
    <t>-2041640761</t>
  </si>
  <si>
    <t>713411145</t>
  </si>
  <si>
    <t>Montáž izolace tepelné ohybů pásy nebo rohožemi s Al fólií staženými Al páskou 1x</t>
  </si>
  <si>
    <t>m2</t>
  </si>
  <si>
    <t>1186007386</t>
  </si>
  <si>
    <t>3</t>
  </si>
  <si>
    <t>M</t>
  </si>
  <si>
    <t>63152096_tUB</t>
  </si>
  <si>
    <t>Spur Tubex Pás PE tepelně izolační, bez úpravy, tloušťka 20 mm, šířka 1000 mm, šedý</t>
  </si>
  <si>
    <t>32</t>
  </si>
  <si>
    <t>469217472</t>
  </si>
  <si>
    <t>4</t>
  </si>
  <si>
    <t>713463211</t>
  </si>
  <si>
    <t>Montáž izolace tepelné potrubí potrubními pouzdry s Al fólií staženými Al páskou 1x D do 50 mm</t>
  </si>
  <si>
    <t>-509840711</t>
  </si>
  <si>
    <t>5</t>
  </si>
  <si>
    <t>631431140</t>
  </si>
  <si>
    <t>pouzdro izolační potrubní s jednostrannou Al fólií max. 600/100 °C 49/40 mm</t>
  </si>
  <si>
    <t>-1421975976</t>
  </si>
  <si>
    <t>6</t>
  </si>
  <si>
    <t>631431150</t>
  </si>
  <si>
    <t>pouzdro izolační potrubní s jednostrannou Al fólií max. 600/100 °C 61/40 mm</t>
  </si>
  <si>
    <t>1322437612</t>
  </si>
  <si>
    <t>7</t>
  </si>
  <si>
    <t>998713101</t>
  </si>
  <si>
    <t>Přesun hmot tonážní pro izolace tepelné v objektech v do 6 m</t>
  </si>
  <si>
    <t>t</t>
  </si>
  <si>
    <t>-1667691855</t>
  </si>
  <si>
    <t>722</t>
  </si>
  <si>
    <t>Zdravotechnika - vnitřní vodovod</t>
  </si>
  <si>
    <t>8</t>
  </si>
  <si>
    <t>722130231</t>
  </si>
  <si>
    <t>Potrubí vodovodní ocelové závitové pozinkované svařované běžné DN 15</t>
  </si>
  <si>
    <t>1367212915</t>
  </si>
  <si>
    <t>9</t>
  </si>
  <si>
    <t>722130235</t>
  </si>
  <si>
    <t>Potrubí vodovodní ocelové závitové pozinkované svařované běžné DN 40</t>
  </si>
  <si>
    <t>782717109</t>
  </si>
  <si>
    <t>10</t>
  </si>
  <si>
    <t>722130802</t>
  </si>
  <si>
    <t>Demontáž potrubí ocelové pozinkované závitové DN přes 25 do 40</t>
  </si>
  <si>
    <t>-162139788</t>
  </si>
  <si>
    <t>11</t>
  </si>
  <si>
    <t>722130803</t>
  </si>
  <si>
    <t>Demontáž potrubí ocelové pozinkované závitové DN přes 40 do 50</t>
  </si>
  <si>
    <t>-1833329842</t>
  </si>
  <si>
    <t>722174025</t>
  </si>
  <si>
    <t>Potrubí vodovodní plastové PPR svar polyfúze PN 20 D 40x6,7 mm</t>
  </si>
  <si>
    <t>2126821496</t>
  </si>
  <si>
    <t>13</t>
  </si>
  <si>
    <t>722174036x</t>
  </si>
  <si>
    <t>Potrubí vodovodní plastové PPR svar polyfúze PN 20 D 63x10,5 mm</t>
  </si>
  <si>
    <t>214755744</t>
  </si>
  <si>
    <t>14</t>
  </si>
  <si>
    <t>722181243</t>
  </si>
  <si>
    <t>Ochrana vodovodního potrubí přilepenými termoizolačními trubicemi z PE tl přes 13 do 20 mm DN přes 45 do 63 mm</t>
  </si>
  <si>
    <t>-1553924120</t>
  </si>
  <si>
    <t>15</t>
  </si>
  <si>
    <t>722224152</t>
  </si>
  <si>
    <t>Kulový kohout zahradní s vnějším závitem a páčkou PN 15, T 120 °C G 1/2 - 3/4"</t>
  </si>
  <si>
    <t>kus</t>
  </si>
  <si>
    <t>1607414713</t>
  </si>
  <si>
    <t>722231076</t>
  </si>
  <si>
    <t>Ventil zpětný mosazný G 6/4" PN 10 do 110°C se dvěma závity</t>
  </si>
  <si>
    <t>874367251</t>
  </si>
  <si>
    <t>17</t>
  </si>
  <si>
    <t>722231143</t>
  </si>
  <si>
    <t>Ventil závitový pojistný rohový G 1 6 bar</t>
  </si>
  <si>
    <t>1040673288</t>
  </si>
  <si>
    <t>18</t>
  </si>
  <si>
    <t>722232043</t>
  </si>
  <si>
    <t>Kohout kulový přímý G 1/2" PN 42 do 185°C vnitřní závit</t>
  </si>
  <si>
    <t>851474298</t>
  </si>
  <si>
    <t>19</t>
  </si>
  <si>
    <t>722232045</t>
  </si>
  <si>
    <t>Kohout kulový přímý G 1" PN 42 do 185°C vnitřní závit</t>
  </si>
  <si>
    <t>1823961846</t>
  </si>
  <si>
    <t>20</t>
  </si>
  <si>
    <t>722232047</t>
  </si>
  <si>
    <t>Kohout kulový přímý G 6/4" PN 42 do 185°C vnitřní závit</t>
  </si>
  <si>
    <t>-934705671</t>
  </si>
  <si>
    <t>722234265</t>
  </si>
  <si>
    <t>Filtr mosazný G 1" PN 20 do 80°C s 2x vnitřním závitem</t>
  </si>
  <si>
    <t>-1597427299</t>
  </si>
  <si>
    <t>22</t>
  </si>
  <si>
    <t>724234211x</t>
  </si>
  <si>
    <t xml:space="preserve">Nádoba expanzní tlaková horizontální s vyměnitelným vakem PN 1,0 o objemu 60 l včetně připojení zajišťující trvalou obměnu vody v nádobě - REFLEX REFIX DT 60/10 +  Flowjet Rp 5/4" </t>
  </si>
  <si>
    <t>soubor</t>
  </si>
  <si>
    <t>-753173615</t>
  </si>
  <si>
    <t>23</t>
  </si>
  <si>
    <t>722262302_imp</t>
  </si>
  <si>
    <t>Vodoměry pro vodu do 40°C závitové vertikální vícevtokové mokroběžné G 5/4"x 150 mm Qn 6 s impulzním výstupem pro dálkový odečet</t>
  </si>
  <si>
    <t>-91481262</t>
  </si>
  <si>
    <t>24</t>
  </si>
  <si>
    <t>722290226</t>
  </si>
  <si>
    <t>Zkouška těsnosti vodovodního potrubí závitového do DN 50</t>
  </si>
  <si>
    <t>-889570636</t>
  </si>
  <si>
    <t>25</t>
  </si>
  <si>
    <t>7344211021</t>
  </si>
  <si>
    <t>Tlakoměr s pevným stonkem a zpětnou klapkou tlak 0-1,6 bar průměr 63 mm spodní připojení</t>
  </si>
  <si>
    <t>-1021863260</t>
  </si>
  <si>
    <t>26</t>
  </si>
  <si>
    <t>998722101</t>
  </si>
  <si>
    <t>Přesun hmot tonážní pro vnitřní vodovod v objektech v do 6 m</t>
  </si>
  <si>
    <t>321805459</t>
  </si>
  <si>
    <t>723</t>
  </si>
  <si>
    <t>Zdravotechnika - vnitřní plynovod</t>
  </si>
  <si>
    <t>27</t>
  </si>
  <si>
    <t>388411490</t>
  </si>
  <si>
    <t>tlakoměr plynový D 160 se spodním přípojem rozsah 0-6 KPa včetně přípojky a kohoutu a montáže</t>
  </si>
  <si>
    <t>1013869772</t>
  </si>
  <si>
    <t>28</t>
  </si>
  <si>
    <t>723111202</t>
  </si>
  <si>
    <t>Potrubí ocelové závitové černé bezešvé svařované běžné DN 15</t>
  </si>
  <si>
    <t>-587492056</t>
  </si>
  <si>
    <t>29</t>
  </si>
  <si>
    <t>723111203</t>
  </si>
  <si>
    <t>Potrubí ocelové závitové černé bezešvé svařované běžné DN 20</t>
  </si>
  <si>
    <t>44758152</t>
  </si>
  <si>
    <t>30</t>
  </si>
  <si>
    <t>723111204</t>
  </si>
  <si>
    <t>Potrubí ocelové závitové černé bezešvé svařované běžné DN 25</t>
  </si>
  <si>
    <t>200799060</t>
  </si>
  <si>
    <t>31</t>
  </si>
  <si>
    <t>723111206</t>
  </si>
  <si>
    <t>Potrubí ocelové závitové černé bezešvé svařované běžné DN 40</t>
  </si>
  <si>
    <t>715897527</t>
  </si>
  <si>
    <t>723120804.1</t>
  </si>
  <si>
    <t>Demontáž potrubí ocelové závitové svařované do DN 25</t>
  </si>
  <si>
    <t>-1505369906</t>
  </si>
  <si>
    <t>33</t>
  </si>
  <si>
    <t>723120805</t>
  </si>
  <si>
    <t>Demontáž potrubí ocelové závitové svařované DN od 25 do 50</t>
  </si>
  <si>
    <t>2078606004</t>
  </si>
  <si>
    <t>34</t>
  </si>
  <si>
    <t>723120809</t>
  </si>
  <si>
    <t>Demontáž potrubí ocelové závitové svařované DN přes 50 do 80</t>
  </si>
  <si>
    <t>-1596070232</t>
  </si>
  <si>
    <t>35</t>
  </si>
  <si>
    <t>723150312</t>
  </si>
  <si>
    <t>Potrubí ocelové hladké černé bezešvé spojované svařováním tvářené za tepla D 57x3,2 mm</t>
  </si>
  <si>
    <t>976993336</t>
  </si>
  <si>
    <t>36</t>
  </si>
  <si>
    <t>723150351</t>
  </si>
  <si>
    <t>Redukce zhotovená kováním přes 2 DN DN 40/20</t>
  </si>
  <si>
    <t>-219427984</t>
  </si>
  <si>
    <t>37</t>
  </si>
  <si>
    <t>723150352</t>
  </si>
  <si>
    <t>Redukce zhotovená kováním přes 2 DN DN 50/20</t>
  </si>
  <si>
    <t>1678134997</t>
  </si>
  <si>
    <t>38</t>
  </si>
  <si>
    <t>723150366</t>
  </si>
  <si>
    <t>Chránička D 44,5x2,6 mm</t>
  </si>
  <si>
    <t>-1621833656</t>
  </si>
  <si>
    <t>39</t>
  </si>
  <si>
    <t>723160204</t>
  </si>
  <si>
    <t>Přípojka k plynoměru spojované na závit bez ochozu G 1"</t>
  </si>
  <si>
    <t>2015864173</t>
  </si>
  <si>
    <t>40</t>
  </si>
  <si>
    <t>723160334</t>
  </si>
  <si>
    <t>Rozpěrka přípojek plynoměru G 1"</t>
  </si>
  <si>
    <t>-382108257</t>
  </si>
  <si>
    <t>41</t>
  </si>
  <si>
    <t>723190206</t>
  </si>
  <si>
    <t>Přípojka plynovodní ocelová závitová černá bezešvá spojovaná na závit běžná DN 40</t>
  </si>
  <si>
    <t>1061982858</t>
  </si>
  <si>
    <t>42</t>
  </si>
  <si>
    <t>723231162</t>
  </si>
  <si>
    <t>Kohout kulový přímý G 1/2 PN 42 do 185°C plnoprůtokový vnitřní závit těžká řada</t>
  </si>
  <si>
    <t>-1794031480</t>
  </si>
  <si>
    <t>43</t>
  </si>
  <si>
    <t>723231163</t>
  </si>
  <si>
    <t>Kohout kulový přímý G 3/4" PN 42 do 185°C plnoprůtokový vnitřní závit těžká řada</t>
  </si>
  <si>
    <t>-542903413</t>
  </si>
  <si>
    <t>44</t>
  </si>
  <si>
    <t>723231164</t>
  </si>
  <si>
    <t>Kohout kulový přímý G 1" PN 42 do 185°C plnoprůtokový vnitřní závit těžká řada</t>
  </si>
  <si>
    <t>1892281271</t>
  </si>
  <si>
    <t>45</t>
  </si>
  <si>
    <t>723239102</t>
  </si>
  <si>
    <t>Montáž armatur plynovodních se dvěma závity G 3/4" ostatní typ</t>
  </si>
  <si>
    <t>596358971</t>
  </si>
  <si>
    <t>46</t>
  </si>
  <si>
    <t>723239106</t>
  </si>
  <si>
    <t>Montáž armatur plynovodních se dvěma závity G 2" ostatní typ</t>
  </si>
  <si>
    <t>91602603</t>
  </si>
  <si>
    <t>47</t>
  </si>
  <si>
    <t>723xxx05</t>
  </si>
  <si>
    <t>Filtr plynový KAP DN50 Rp2, Filtr DN 50, filtrace 5 mikronů - nerezová mřížka potažená netkanou textilií</t>
  </si>
  <si>
    <t>828509600</t>
  </si>
  <si>
    <t>48</t>
  </si>
  <si>
    <t>723xxx06</t>
  </si>
  <si>
    <t>005.1007.1 BAP DN 50-NT-C-Rp2-solo-R, 230V 50Hz, Bezpečnostní havarijní rychlouzávěr DN 50 bez napětí uzavřený dle EN 161</t>
  </si>
  <si>
    <t>-1177435705</t>
  </si>
  <si>
    <t>P</t>
  </si>
  <si>
    <t xml:space="preserve">Poznámka k položce:
Bezpečnostní havarijní rychlouzávěr DN 50 bez napětí uzavřený dle EN 161, pod napětím
automaticky otevře, pracovní přetlak NT 1 – 5 kPa, C – výbušné II2G/D EEx m llT3 prostředí
(až Zóna 1), Rp2 - připojení závitové, solo – jeden uzávěr, R – provedení pravé (směr toku do
uzávěru zleva doprava), napětí 230V 50Hz. Minimální odběr - jen 10,5 W! </t>
  </si>
  <si>
    <t>49</t>
  </si>
  <si>
    <t>723260802</t>
  </si>
  <si>
    <t>Demontáž plynoměrů G 25 nebo G 40 nebo PL 4 max. průtok do 65 m3/hod.</t>
  </si>
  <si>
    <t>1010033905</t>
  </si>
  <si>
    <t>50</t>
  </si>
  <si>
    <t>723261914</t>
  </si>
  <si>
    <t>Montáž plynoměrů G-6 maximální průtok 10 m3/hod.</t>
  </si>
  <si>
    <t>965451437</t>
  </si>
  <si>
    <t>51</t>
  </si>
  <si>
    <t>733193925</t>
  </si>
  <si>
    <t>Zaslepení potrubí ocelového hladkého dýnkem D 89</t>
  </si>
  <si>
    <t>-515757728</t>
  </si>
  <si>
    <t>52</t>
  </si>
  <si>
    <t>73319xxx01</t>
  </si>
  <si>
    <t>Tlaková zkouška a revize potrubí plynu</t>
  </si>
  <si>
    <t>1901639255</t>
  </si>
  <si>
    <t>53</t>
  </si>
  <si>
    <t>998723101</t>
  </si>
  <si>
    <t>Přesun hmot tonážní pro vnitřní plynovod v objektech v do 6 m</t>
  </si>
  <si>
    <t>-1989489902</t>
  </si>
  <si>
    <t>724</t>
  </si>
  <si>
    <t>Zdravotechnika - strojní vybavení</t>
  </si>
  <si>
    <t>54</t>
  </si>
  <si>
    <t>WLO.2164666xx</t>
  </si>
  <si>
    <t>Wilo-YONOS-MAXO-Z 30/0,5-7 PN 10</t>
  </si>
  <si>
    <t>-1019305532</t>
  </si>
  <si>
    <t>55</t>
  </si>
  <si>
    <t>72414910xx01</t>
  </si>
  <si>
    <t>Montáž čerpadla vodovodního cirkulačního DN 25</t>
  </si>
  <si>
    <t>956960364</t>
  </si>
  <si>
    <t>731</t>
  </si>
  <si>
    <t>Ústřední vytápění - kotelny</t>
  </si>
  <si>
    <t>56</t>
  </si>
  <si>
    <t>731139620</t>
  </si>
  <si>
    <t>Montáž kotle litinového stacionárního na kapalná nebo plynná paliva o výkonu do 80 kW</t>
  </si>
  <si>
    <t>-883782082</t>
  </si>
  <si>
    <t>57</t>
  </si>
  <si>
    <t>731200826</t>
  </si>
  <si>
    <t>Demontáž kotle ocelového na plynná nebo kapalná paliva výkon přes 40 do 60 kW</t>
  </si>
  <si>
    <t>-306033235</t>
  </si>
  <si>
    <t>58</t>
  </si>
  <si>
    <t>731200827-1</t>
  </si>
  <si>
    <t xml:space="preserve">Demontáž koouřovodů od kotlů </t>
  </si>
  <si>
    <t>443425780</t>
  </si>
  <si>
    <t>59</t>
  </si>
  <si>
    <t>731341140</t>
  </si>
  <si>
    <t>Hadice napouštěcí pryžové D 20/28</t>
  </si>
  <si>
    <t>64</t>
  </si>
  <si>
    <t>1504842390</t>
  </si>
  <si>
    <t>60</t>
  </si>
  <si>
    <t>731xxx01</t>
  </si>
  <si>
    <t>DODÁ INVESTOR - Plynový kondenzační stacionární kotel Hoval UltraGas(50), 3 bary, vč. TopTronicE, nerezová spalovací komora, JMENOVITÝ VÝKON 1 KOTLE PŘI TEPLOTNÍM SPÁDU 40/30°C:  49,9 kW.</t>
  </si>
  <si>
    <t>128</t>
  </si>
  <si>
    <t>-1023367846</t>
  </si>
  <si>
    <t>61</t>
  </si>
  <si>
    <t>731xxx03</t>
  </si>
  <si>
    <t>DODÁ INVESTOR - Pojistná sada HOVAL - Pojistná sada DN 15 - 1 isolovaná (Poj.ventil 3 bar, odvzušňovač, manometr)</t>
  </si>
  <si>
    <t>536828827</t>
  </si>
  <si>
    <t>62</t>
  </si>
  <si>
    <t>731xxx05</t>
  </si>
  <si>
    <t xml:space="preserve">DODÁ INVESTOR  - Neutralizační box 6024764 - Příslušenství </t>
  </si>
  <si>
    <t>-349494013</t>
  </si>
  <si>
    <t>63</t>
  </si>
  <si>
    <t>731xxx06</t>
  </si>
  <si>
    <t>DODÁ INVESTOR - Regulace - modul  - 2-TTE sada GLT Modul 0-10V</t>
  </si>
  <si>
    <t>-645977937</t>
  </si>
  <si>
    <t>731xxx07</t>
  </si>
  <si>
    <t>DODÁ INVESTOR - Hoval - Plynový filtr Mod. 70612/6b R 3/4</t>
  </si>
  <si>
    <t>-923929171</t>
  </si>
  <si>
    <t>65</t>
  </si>
  <si>
    <t>731xxx08</t>
  </si>
  <si>
    <t>DODÁ INVESTOR - Hoval - rozdělovací kus C80/125-2xE80 PPs, obj.č. 2010174</t>
  </si>
  <si>
    <t>-1913838887</t>
  </si>
  <si>
    <t>66</t>
  </si>
  <si>
    <t>731xxx10</t>
  </si>
  <si>
    <t>DODÁ INVESTOR - Hoval -  Připojovací sada odkouření pro provoz NEzávislý na okolním vzduchu AS Připojení skupina LAS UG, UO, obj.č. 6027 510</t>
  </si>
  <si>
    <t>-2031157483</t>
  </si>
  <si>
    <t>67</t>
  </si>
  <si>
    <t>731xxx09</t>
  </si>
  <si>
    <t>DODÁ INVESTOR - Hoval - ZÁSOBNÍKOVÝ OHŘÍVAČ COMBIVAL ESSR 800, 800l s rozšířenou přestupní plochou</t>
  </si>
  <si>
    <t>-1516025435</t>
  </si>
  <si>
    <t>68</t>
  </si>
  <si>
    <t>731xxx12</t>
  </si>
  <si>
    <t>DODÁ INVESTOR - Hoval ochranná anoda Correx</t>
  </si>
  <si>
    <t>1433584105</t>
  </si>
  <si>
    <t>69</t>
  </si>
  <si>
    <t>731xxx22</t>
  </si>
  <si>
    <t>Odvod spalin a přívod spalovacího vzduchu - montáž - Kouřovody od kotlů ssamostatně  STARR DN 80, 2x komín STARR DN 110 (14m), kaskáda sání STARRR DN 160 s odbočkami ke kotlům DN 110.Sání spalovacího vzduchu je uvažováno z fasády.</t>
  </si>
  <si>
    <t>-820435920</t>
  </si>
  <si>
    <t>70</t>
  </si>
  <si>
    <t>731xxx23</t>
  </si>
  <si>
    <t>Dodávka komponentů spalinové cesty - Almeva č.QUOCZ2401257</t>
  </si>
  <si>
    <t>256</t>
  </si>
  <si>
    <t>-746586378</t>
  </si>
  <si>
    <t xml:space="preserve">Poznámka k položce:
2x KOUŘOVOD:
Kód Název                                              Počet
PBRTD8 STARR Revizní T-kus; černá; DN80    2
PBRM18 STARR Trubka s hrdlem; 1m; černá; DN80   2  
PBRM58 STARR Trubka s hrdlem; 0,5m; černá; DN80   2   
PBUTD8 STARR Revizní T-kus se změnou směru; černá; DN80  2  
PBRM28 STARR Trubka s hrdlem; 2m; černá; DN80   2    
PBRTD8 STARR Revizní T-kus; černá; DN80    2     
PBSB38 STARR Koleno 30°; černá; DN80    2     
PBRM18 STARR Trubka s hrdlem; 1m; černá; DN80   2
2x komín; účinná výška cca 14 m:
Kód Název                                                   Počet
PBEB08 STARR Koleno 87° pro vložkování; černá; DN80   2     
PBKA08 STARR Kotlová redukce centrická; černá; DN80*/110  2     
PBRM21 STARR Trubka s hrdlem; 2m; černá; DN110   14    
PBRM11 STARR Trubka s hrdlem; 1m; černá; DN110   2     
PPSAS1 STARR Komínová plast. hlavice (komplet), černá; DN110  2     
PPFR60 ZUB Distanční objímka universální 1 bal-6 ks   12     
ZUSF05 ZUB Silikonové mazivo 50g                     2
Kaskáda sání   
Kód Název                                                   Počet
PBKA08 STARR Kotlová redukce centrická; černá; DN80*/110  2     
PBRM01 STARR Trubka s hrdlem; 0,25m; černá; DN110   2     
PBSB91 STARR Koleno 87°; černá; DN110    2     
PBRM11 STARR Trubka s hrdlem; 1m; černá; DN110   2    
PBRM51 STARR Trubka s hrdlem; 0,5m; černá; DN110   2    
PBKT18 STARR Revizní T-kus s měř. otvorem redukovaný; černá; DN110*/1601     
PBRM06 STARR Trubka s hrdlem; 0,25m; černá; DN160   1     
PBTE16 CAS Trubkový díl s 87° odbočkou; 1m; černá; DN160/110  1     
PBRM56 STARR Trubka s hrdlem; 0,5m; černá; DN160   1     
PBSB96 STARR Koleno 87°; černá; DN160    1     
PBRM26 STARR Trubka s hrdlem; 2m; černá; DN160   1 
PBSB96 STARR Koleno 87°; černá; DN160    1 
PBRM56 STARR Trubka s hrdlem; 0,5m; černá; DN160   1
</t>
  </si>
  <si>
    <t>71</t>
  </si>
  <si>
    <t>731xxx60</t>
  </si>
  <si>
    <t>Revize spalinové cesty</t>
  </si>
  <si>
    <t>-1756520882</t>
  </si>
  <si>
    <t>72</t>
  </si>
  <si>
    <t>731xxx70</t>
  </si>
  <si>
    <t>Odborná prohlídka kotelny dle vyhl. 91/93 Sb.</t>
  </si>
  <si>
    <t>2062280149</t>
  </si>
  <si>
    <t>73</t>
  </si>
  <si>
    <t>731xxx71</t>
  </si>
  <si>
    <t>Přejímka kotelny v režimu VOP Tepvos a ČSN 07 0705</t>
  </si>
  <si>
    <t>-1315787839</t>
  </si>
  <si>
    <t>74</t>
  </si>
  <si>
    <t>731xxx72</t>
  </si>
  <si>
    <t xml:space="preserve">Individuelní zkoušky, komplexní zkoušky, garanční zkoušky, zkušební provoz </t>
  </si>
  <si>
    <t>-86860216</t>
  </si>
  <si>
    <t>75</t>
  </si>
  <si>
    <t>731xxx74</t>
  </si>
  <si>
    <t xml:space="preserve">Revizní knihy plynových spotřebičů a rozvodu plynu dle TDG 919 01, ČSN EN 1775, ČSN 07 0703, vyhl. 91/93 Sb. </t>
  </si>
  <si>
    <t>484722450</t>
  </si>
  <si>
    <t>76</t>
  </si>
  <si>
    <t>731xxx80</t>
  </si>
  <si>
    <t>Větrací mřížka Ø 100 mm - hnědá se síťovinou - instalace do stávající PUR výplně okna</t>
  </si>
  <si>
    <t>715665579</t>
  </si>
  <si>
    <t>77</t>
  </si>
  <si>
    <t>731xxx81</t>
  </si>
  <si>
    <t>Větrací mřížka Ø 160 mm - hnědá se síťovinou - instalace do stávající PUR výplně okna</t>
  </si>
  <si>
    <t>70422319</t>
  </si>
  <si>
    <t>78</t>
  </si>
  <si>
    <t>998731101</t>
  </si>
  <si>
    <t>Přesun hmot tonážní pro kotelny v objektech v do 6 m</t>
  </si>
  <si>
    <t>1339582669</t>
  </si>
  <si>
    <t>732</t>
  </si>
  <si>
    <t>Ústřední vytápění - strojovny</t>
  </si>
  <si>
    <t>79</t>
  </si>
  <si>
    <t>732199100</t>
  </si>
  <si>
    <t>Montáž orientačních štítků</t>
  </si>
  <si>
    <t>995855684</t>
  </si>
  <si>
    <t>80</t>
  </si>
  <si>
    <t>732212815</t>
  </si>
  <si>
    <t>Demontáž ohříváku zásobníkového stojatého obsah do 1600 litrů</t>
  </si>
  <si>
    <t>-670892631</t>
  </si>
  <si>
    <t>81</t>
  </si>
  <si>
    <t>732219315</t>
  </si>
  <si>
    <t>Montáž ohříváku vody stojatého PN 0,6/0,6,PN 1,6/0,6 o obsahu 1000 litrů</t>
  </si>
  <si>
    <t>506525678</t>
  </si>
  <si>
    <t>82</t>
  </si>
  <si>
    <t>732331618.RFX</t>
  </si>
  <si>
    <t>Nádoba tlaková expanzní s membránou Reflex N závitové připojení PN 0,6 o objemu 100 l</t>
  </si>
  <si>
    <t>-2120478400</t>
  </si>
  <si>
    <t>83</t>
  </si>
  <si>
    <t>732331624.RFX</t>
  </si>
  <si>
    <t>Nádoba tlaková expanzní s membránou Reflex N závitové připojení PN 0,6 o objemu 300 l</t>
  </si>
  <si>
    <t>-1260876626</t>
  </si>
  <si>
    <t>84</t>
  </si>
  <si>
    <t>732331777</t>
  </si>
  <si>
    <t>Příslušenství k expanzním nádobám bezpečnostní uzávěr G 3/4 k měření tlaku</t>
  </si>
  <si>
    <t>-1474435616</t>
  </si>
  <si>
    <t>85</t>
  </si>
  <si>
    <t>732420811</t>
  </si>
  <si>
    <t>Demontáž čerpadla oběhového spirálního DN 25</t>
  </si>
  <si>
    <t>-1670170275</t>
  </si>
  <si>
    <t>86</t>
  </si>
  <si>
    <t>732420812</t>
  </si>
  <si>
    <t>Demontáž čerpadla oběhového spirálního DN 40</t>
  </si>
  <si>
    <t>2050101819</t>
  </si>
  <si>
    <t>87</t>
  </si>
  <si>
    <t>732420813</t>
  </si>
  <si>
    <t>Demontáž čerpadla oběhového spirálního DN 50</t>
  </si>
  <si>
    <t>615867006</t>
  </si>
  <si>
    <t>88</t>
  </si>
  <si>
    <t>732429215</t>
  </si>
  <si>
    <t>Montáž čerpadla oběhového mokroběžného závitového DN 32</t>
  </si>
  <si>
    <t>776959458</t>
  </si>
  <si>
    <t>89</t>
  </si>
  <si>
    <t>WLO.2120642</t>
  </si>
  <si>
    <t>Yonos MAXO 30/0,5-7 PN10</t>
  </si>
  <si>
    <t>1691751155</t>
  </si>
  <si>
    <t>90</t>
  </si>
  <si>
    <t>732429223</t>
  </si>
  <si>
    <t>Montáž čerpadla oběhového mokroběžného přírubového DN 40 jednodílné</t>
  </si>
  <si>
    <t>193538758</t>
  </si>
  <si>
    <t>91</t>
  </si>
  <si>
    <t>732429225</t>
  </si>
  <si>
    <t>Montáž čerpadla oběhového mokroběžného přírubového DN 50 jednodílné</t>
  </si>
  <si>
    <t>848061835</t>
  </si>
  <si>
    <t>92</t>
  </si>
  <si>
    <t>732xxx05</t>
  </si>
  <si>
    <t xml:space="preserve">Revize  tlakových nádob </t>
  </si>
  <si>
    <t>685583196</t>
  </si>
  <si>
    <t>93</t>
  </si>
  <si>
    <t>998732101</t>
  </si>
  <si>
    <t>Přesun hmot tonážní pro strojovny v objektech v do 6 m</t>
  </si>
  <si>
    <t>2078397013</t>
  </si>
  <si>
    <t>733</t>
  </si>
  <si>
    <t>Ústřední vytápění - rozvodné potrubí</t>
  </si>
  <si>
    <t>94</t>
  </si>
  <si>
    <t>733110808</t>
  </si>
  <si>
    <t>Demontáž potrubí ocelového závitového do DN 50</t>
  </si>
  <si>
    <t>-749037951</t>
  </si>
  <si>
    <t>95</t>
  </si>
  <si>
    <t>733111113</t>
  </si>
  <si>
    <t>Potrubí ocelové závitové bezešvé běžné v kotelnách nebo strojovnách DN 15</t>
  </si>
  <si>
    <t>-1874296270</t>
  </si>
  <si>
    <t>96</t>
  </si>
  <si>
    <t>733111114</t>
  </si>
  <si>
    <t>Potrubí ocelové závitové bezešvé běžné v kotelnách nebo strojovnách DN 20</t>
  </si>
  <si>
    <t>-1874495634</t>
  </si>
  <si>
    <t>97</t>
  </si>
  <si>
    <t>733111115</t>
  </si>
  <si>
    <t>Potrubí ocelové závitové černé bezešvé běžné v kotelnách nebo strojovnách DN 25</t>
  </si>
  <si>
    <t>-1973485787</t>
  </si>
  <si>
    <t>98</t>
  </si>
  <si>
    <t>733111116</t>
  </si>
  <si>
    <t>Potrubí ocelové závitové bezešvé běžné v kotelnách nebo strojovnách DN 32</t>
  </si>
  <si>
    <t>263021558</t>
  </si>
  <si>
    <t>99</t>
  </si>
  <si>
    <t>733111117</t>
  </si>
  <si>
    <t>Potrubí ocelové závitové bezešvé běžné v kotelnách nebo strojovnách DN 40</t>
  </si>
  <si>
    <t>-1990623263</t>
  </si>
  <si>
    <t>100</t>
  </si>
  <si>
    <t>733111118</t>
  </si>
  <si>
    <t>Potrubí ocelové závitové bezešvé běžné v kotelnách nebo strojovnách DN 50</t>
  </si>
  <si>
    <t>-1703533432</t>
  </si>
  <si>
    <t>101</t>
  </si>
  <si>
    <t>733141103</t>
  </si>
  <si>
    <t>Odvzdušňovací nádoba z trubek ocelových DN 65</t>
  </si>
  <si>
    <t>-62637766</t>
  </si>
  <si>
    <t>102</t>
  </si>
  <si>
    <t>733190107</t>
  </si>
  <si>
    <t>Zkouška těsnosti potrubí ocelové závitové do DN 40</t>
  </si>
  <si>
    <t>-1815799034</t>
  </si>
  <si>
    <t>103</t>
  </si>
  <si>
    <t>733190108</t>
  </si>
  <si>
    <t>Zkouška těsnosti potrubí ocelové závitové do DN 50</t>
  </si>
  <si>
    <t>-1417306602</t>
  </si>
  <si>
    <t>104</t>
  </si>
  <si>
    <t>998733101</t>
  </si>
  <si>
    <t>Přesun hmot tonážní pro rozvody potrubí v objektech v do 6 m</t>
  </si>
  <si>
    <t>613388270</t>
  </si>
  <si>
    <t>734</t>
  </si>
  <si>
    <t>Ústřední vytápění - armatury</t>
  </si>
  <si>
    <t>105</t>
  </si>
  <si>
    <t>734109214</t>
  </si>
  <si>
    <t>Montáž armatury přírubové se dvěma přírubami PN 16 DN 50</t>
  </si>
  <si>
    <t>-1466138362</t>
  </si>
  <si>
    <t>106</t>
  </si>
  <si>
    <t>734xxx10</t>
  </si>
  <si>
    <t>Přírubový gumový kompenzátor - např. AHP F8.500.P.SF  DN 50, PN 16</t>
  </si>
  <si>
    <t>1737907899</t>
  </si>
  <si>
    <t>107</t>
  </si>
  <si>
    <t>734152332</t>
  </si>
  <si>
    <t>Šoupátko přírubové třmenové DN 50 PN 16 do 200°C těsnící sedlo mosaz/mosaz</t>
  </si>
  <si>
    <t>1517098091</t>
  </si>
  <si>
    <t>108</t>
  </si>
  <si>
    <t>734209117</t>
  </si>
  <si>
    <t>Montáž armatury závitové s dvěma závity G 6/4</t>
  </si>
  <si>
    <t>-609516275</t>
  </si>
  <si>
    <t>109</t>
  </si>
  <si>
    <t>734209118</t>
  </si>
  <si>
    <t>Montáž armatury závitové s dvěma závity G 2</t>
  </si>
  <si>
    <t>-1902215189</t>
  </si>
  <si>
    <t>110</t>
  </si>
  <si>
    <t>734xxx10.1</t>
  </si>
  <si>
    <t>Ultima R-Mag 6/4" - Magnetický mechanický filt0, filtrační vložka 100 μm, horizontální instalace, připojení závitové 6/4" vnitřní</t>
  </si>
  <si>
    <t>724208764</t>
  </si>
  <si>
    <t>111</t>
  </si>
  <si>
    <t>734xxx06</t>
  </si>
  <si>
    <t>Vyvažovací ventil plynule nastavitelný s měřícími koncovkami a vypouštěním, závitový,  DN 50</t>
  </si>
  <si>
    <t>-269967824</t>
  </si>
  <si>
    <t>112</t>
  </si>
  <si>
    <t>734xxx07</t>
  </si>
  <si>
    <t>Vyvažovací ventil plynule nastavitelný s měřícími koncovkami a vypouštěním, závitový,  DN 40</t>
  </si>
  <si>
    <t>413148196</t>
  </si>
  <si>
    <t>113</t>
  </si>
  <si>
    <t>734211127</t>
  </si>
  <si>
    <t>Ventil závitový odvzdušňovací G 1/2 PN 14 do 120°C automatický se zpětnou klapkou otopných těles</t>
  </si>
  <si>
    <t>1954570042</t>
  </si>
  <si>
    <t>114</t>
  </si>
  <si>
    <t>734242416</t>
  </si>
  <si>
    <t>Ventil závitový zpětný přímý G 6/4 PN 16 do 110°C</t>
  </si>
  <si>
    <t>1809021469</t>
  </si>
  <si>
    <t>115</t>
  </si>
  <si>
    <t>734291123</t>
  </si>
  <si>
    <t>Kohout plnící a vypouštěcí G 1/2 PN 10 do 90°C závitový</t>
  </si>
  <si>
    <t>-1219122154</t>
  </si>
  <si>
    <t>116</t>
  </si>
  <si>
    <t>734291266</t>
  </si>
  <si>
    <t>Filtr závitový pro topné a chladicí systémy přímý G 1 1/2 PN 30 do 110°C s vnitřními závity</t>
  </si>
  <si>
    <t>324079349</t>
  </si>
  <si>
    <t>117</t>
  </si>
  <si>
    <t>734291267</t>
  </si>
  <si>
    <t>Filtr závitový pro topné a chladicí systémy přímý G 2 PN 30 do 110°C s vnitřními závity</t>
  </si>
  <si>
    <t>-1276030425</t>
  </si>
  <si>
    <t>118</t>
  </si>
  <si>
    <t>734292813</t>
  </si>
  <si>
    <t>-309181371</t>
  </si>
  <si>
    <t>119</t>
  </si>
  <si>
    <t>734292817</t>
  </si>
  <si>
    <t>Kohout kulový přímý G 1 1/2 PN 42 do 185°C plnoprůtokový vnitřní závit těžká řada</t>
  </si>
  <si>
    <t>-1544618695</t>
  </si>
  <si>
    <t>120</t>
  </si>
  <si>
    <t>734292818</t>
  </si>
  <si>
    <t>Kohout kulový přímý G 2 PN 42 do 185°C plnoprůtokový vnitřní závit těžká řada</t>
  </si>
  <si>
    <t>1847471534</t>
  </si>
  <si>
    <t>121</t>
  </si>
  <si>
    <t>734411101</t>
  </si>
  <si>
    <t>Teploměr technický s pevným stonkem a jímkou zadní připojení průměr 63 mm délky 50 mm</t>
  </si>
  <si>
    <t>2075446094</t>
  </si>
  <si>
    <t>122</t>
  </si>
  <si>
    <t>7344211021.1</t>
  </si>
  <si>
    <t>Tlakoměr s pevným stonkem a zpětnou klapkou tlak 0-4 bar průměr 63 mm spodní připojení</t>
  </si>
  <si>
    <t>-38665625</t>
  </si>
  <si>
    <t>123</t>
  </si>
  <si>
    <t>734424101</t>
  </si>
  <si>
    <t>Kondenzační smyčka k přivaření zahnutá PN 250 do 300°C</t>
  </si>
  <si>
    <t>-459445428</t>
  </si>
  <si>
    <t>124</t>
  </si>
  <si>
    <t>734494111</t>
  </si>
  <si>
    <t>Návarek s metrickým závitem M 12x1,5 délky do 220 mm</t>
  </si>
  <si>
    <t>-193745320</t>
  </si>
  <si>
    <t>125</t>
  </si>
  <si>
    <t>734494213</t>
  </si>
  <si>
    <t>Návarek s trubkovým závitem G 1/2</t>
  </si>
  <si>
    <t>-481414230</t>
  </si>
  <si>
    <t>126</t>
  </si>
  <si>
    <t>998734101</t>
  </si>
  <si>
    <t>Přesun hmot tonážní pro armatury v objektech v do 6 m</t>
  </si>
  <si>
    <t>-1426970278</t>
  </si>
  <si>
    <t>TOPNÁ ZKOUŠKA</t>
  </si>
  <si>
    <t>127</t>
  </si>
  <si>
    <t>101a</t>
  </si>
  <si>
    <t>Topná zkouška  - do 100 kW</t>
  </si>
  <si>
    <t>hod</t>
  </si>
  <si>
    <t>512</t>
  </si>
  <si>
    <t>30338996</t>
  </si>
  <si>
    <t>767</t>
  </si>
  <si>
    <t>Konstrukce zámečnické</t>
  </si>
  <si>
    <t>767995113</t>
  </si>
  <si>
    <t>Montáž atypických zámečnických konstrukcí hmotnosti do 20 kg</t>
  </si>
  <si>
    <t>kg</t>
  </si>
  <si>
    <t>-858220073</t>
  </si>
  <si>
    <t>129</t>
  </si>
  <si>
    <t>767xxx01</t>
  </si>
  <si>
    <t>Profilová ocel pro pomocné konstrukce, odmaštěná, bez rzi, opatřená základní  ochrannou barvou proti rzi, svařovaná konstrukce. Včetně příslušenství, jako vrutů, kotev, hmoždnek, pracovního materiálu"</t>
  </si>
  <si>
    <t>-638291061</t>
  </si>
  <si>
    <t>783</t>
  </si>
  <si>
    <t>Dokončovací práce - nátěry</t>
  </si>
  <si>
    <t>130</t>
  </si>
  <si>
    <t>783314203</t>
  </si>
  <si>
    <t>Základní antikorozní jednonásobný syntetický samozákladující nátěr zámečnických konstrukcí</t>
  </si>
  <si>
    <t>-173140472</t>
  </si>
  <si>
    <t>131</t>
  </si>
  <si>
    <t>783617613</t>
  </si>
  <si>
    <t>Krycí dvojnásobný syntetický samozákladující nátěr potrubí DN do 50 mm</t>
  </si>
  <si>
    <t>-456534348</t>
  </si>
  <si>
    <t>132</t>
  </si>
  <si>
    <t>783827427</t>
  </si>
  <si>
    <t>Krycí dvojnásobný vápenný nátěr omítek stupně členitosti 1 a 2</t>
  </si>
  <si>
    <t>-787614658</t>
  </si>
  <si>
    <t>133</t>
  </si>
  <si>
    <t>783933151</t>
  </si>
  <si>
    <t>Penetrační epoxidový nátěr hladkých betonových podlah</t>
  </si>
  <si>
    <t>1713212780</t>
  </si>
  <si>
    <t>134</t>
  </si>
  <si>
    <t>783937151</t>
  </si>
  <si>
    <t>Krycí jednonásobný epoxidový vodou ředitelný nátěr betonové podlahy</t>
  </si>
  <si>
    <t>-778168414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</si>
</sst>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5" fillId="0" borderId="0" xfId="0" applyFont="1" applyAlignment="1">
      <alignment vertical="top" wrapText="1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99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64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R5" s="16"/>
      <c r="BE5" s="161" t="s">
        <v>15</v>
      </c>
      <c r="BS5" s="13" t="s">
        <v>6</v>
      </c>
    </row>
    <row r="6" spans="2:71" ht="36.95" customHeight="1">
      <c r="B6" s="16"/>
      <c r="D6" s="22" t="s">
        <v>16</v>
      </c>
      <c r="K6" s="16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R6" s="16"/>
      <c r="BE6" s="162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62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62"/>
      <c r="BS8" s="13" t="s">
        <v>6</v>
      </c>
    </row>
    <row r="9" spans="2:71" ht="14.45" customHeight="1">
      <c r="B9" s="16"/>
      <c r="AR9" s="16"/>
      <c r="BE9" s="162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62"/>
      <c r="BS10" s="13" t="s">
        <v>6</v>
      </c>
    </row>
    <row r="11" spans="2:71" ht="18.4" customHeight="1">
      <c r="B11" s="16"/>
      <c r="E11" s="21" t="s">
        <v>26</v>
      </c>
      <c r="AK11" s="23" t="s">
        <v>27</v>
      </c>
      <c r="AN11" s="21" t="s">
        <v>1</v>
      </c>
      <c r="AR11" s="16"/>
      <c r="BE11" s="162"/>
      <c r="BS11" s="13" t="s">
        <v>6</v>
      </c>
    </row>
    <row r="12" spans="2:71" ht="6.95" customHeight="1">
      <c r="B12" s="16"/>
      <c r="AR12" s="16"/>
      <c r="BE12" s="162"/>
      <c r="BS12" s="13" t="s">
        <v>6</v>
      </c>
    </row>
    <row r="13" spans="2:71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162"/>
      <c r="BS13" s="13" t="s">
        <v>6</v>
      </c>
    </row>
    <row r="14" spans="2:71" ht="12.75">
      <c r="B14" s="16"/>
      <c r="E14" s="167" t="s">
        <v>29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23" t="s">
        <v>27</v>
      </c>
      <c r="AN14" s="25" t="s">
        <v>29</v>
      </c>
      <c r="AR14" s="16"/>
      <c r="BE14" s="162"/>
      <c r="BS14" s="13" t="s">
        <v>6</v>
      </c>
    </row>
    <row r="15" spans="2:71" ht="6.95" customHeight="1">
      <c r="B15" s="16"/>
      <c r="AR15" s="16"/>
      <c r="BE15" s="162"/>
      <c r="BS15" s="13" t="s">
        <v>3</v>
      </c>
    </row>
    <row r="16" spans="2:71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162"/>
      <c r="BS16" s="13" t="s">
        <v>3</v>
      </c>
    </row>
    <row r="17" spans="2:71" ht="18.4" customHeight="1">
      <c r="B17" s="16"/>
      <c r="E17" s="21" t="s">
        <v>31</v>
      </c>
      <c r="AK17" s="23" t="s">
        <v>27</v>
      </c>
      <c r="AN17" s="21" t="s">
        <v>1</v>
      </c>
      <c r="AR17" s="16"/>
      <c r="BE17" s="162"/>
      <c r="BS17" s="13" t="s">
        <v>32</v>
      </c>
    </row>
    <row r="18" spans="2:71" ht="6.95" customHeight="1">
      <c r="B18" s="16"/>
      <c r="AR18" s="16"/>
      <c r="BE18" s="162"/>
      <c r="BS18" s="13" t="s">
        <v>6</v>
      </c>
    </row>
    <row r="19" spans="2:71" ht="12" customHeight="1">
      <c r="B19" s="16"/>
      <c r="D19" s="23" t="s">
        <v>33</v>
      </c>
      <c r="AK19" s="23" t="s">
        <v>25</v>
      </c>
      <c r="AN19" s="21" t="s">
        <v>1</v>
      </c>
      <c r="AR19" s="16"/>
      <c r="BE19" s="162"/>
      <c r="BS19" s="13" t="s">
        <v>6</v>
      </c>
    </row>
    <row r="20" spans="2:71" ht="18.4" customHeight="1">
      <c r="B20" s="16"/>
      <c r="E20" s="21" t="s">
        <v>34</v>
      </c>
      <c r="AK20" s="23" t="s">
        <v>27</v>
      </c>
      <c r="AN20" s="21" t="s">
        <v>1</v>
      </c>
      <c r="AR20" s="16"/>
      <c r="BE20" s="162"/>
      <c r="BS20" s="13" t="s">
        <v>32</v>
      </c>
    </row>
    <row r="21" spans="2:57" ht="6.95" customHeight="1">
      <c r="B21" s="16"/>
      <c r="AR21" s="16"/>
      <c r="BE21" s="162"/>
    </row>
    <row r="22" spans="2:57" ht="12" customHeight="1">
      <c r="B22" s="16"/>
      <c r="D22" s="23" t="s">
        <v>35</v>
      </c>
      <c r="AR22" s="16"/>
      <c r="BE22" s="162"/>
    </row>
    <row r="23" spans="2:57" ht="16.5" customHeight="1">
      <c r="B23" s="16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6"/>
      <c r="BE23" s="162"/>
    </row>
    <row r="24" spans="2:57" ht="6.95" customHeight="1">
      <c r="B24" s="16"/>
      <c r="AR24" s="16"/>
      <c r="BE24" s="162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2"/>
    </row>
    <row r="26" spans="2:57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0">
        <f>ROUND(AG94,2)</f>
        <v>0</v>
      </c>
      <c r="AL26" s="171"/>
      <c r="AM26" s="171"/>
      <c r="AN26" s="171"/>
      <c r="AO26" s="171"/>
      <c r="AR26" s="28"/>
      <c r="BE26" s="162"/>
    </row>
    <row r="27" spans="2:57" s="1" customFormat="1" ht="6.95" customHeight="1">
      <c r="B27" s="28"/>
      <c r="AR27" s="28"/>
      <c r="BE27" s="162"/>
    </row>
    <row r="28" spans="2:57" s="1" customFormat="1" ht="12.75">
      <c r="B28" s="28"/>
      <c r="L28" s="172" t="s">
        <v>37</v>
      </c>
      <c r="M28" s="172"/>
      <c r="N28" s="172"/>
      <c r="O28" s="172"/>
      <c r="P28" s="172"/>
      <c r="W28" s="172" t="s">
        <v>38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39</v>
      </c>
      <c r="AL28" s="172"/>
      <c r="AM28" s="172"/>
      <c r="AN28" s="172"/>
      <c r="AO28" s="172"/>
      <c r="AR28" s="28"/>
      <c r="BE28" s="162"/>
    </row>
    <row r="29" spans="2:57" s="2" customFormat="1" ht="14.45" customHeight="1">
      <c r="B29" s="32"/>
      <c r="D29" s="23" t="s">
        <v>40</v>
      </c>
      <c r="F29" s="23" t="s">
        <v>41</v>
      </c>
      <c r="L29" s="175">
        <v>0.21</v>
      </c>
      <c r="M29" s="174"/>
      <c r="N29" s="174"/>
      <c r="O29" s="174"/>
      <c r="P29" s="174"/>
      <c r="W29" s="173">
        <f>ROUND(AZ94,2)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ROUND(AV94,2)</f>
        <v>0</v>
      </c>
      <c r="AL29" s="174"/>
      <c r="AM29" s="174"/>
      <c r="AN29" s="174"/>
      <c r="AO29" s="174"/>
      <c r="AR29" s="32"/>
      <c r="BE29" s="163"/>
    </row>
    <row r="30" spans="2:57" s="2" customFormat="1" ht="14.45" customHeight="1">
      <c r="B30" s="32"/>
      <c r="F30" s="23" t="s">
        <v>42</v>
      </c>
      <c r="L30" s="175">
        <v>0.12</v>
      </c>
      <c r="M30" s="174"/>
      <c r="N30" s="174"/>
      <c r="O30" s="174"/>
      <c r="P30" s="174"/>
      <c r="W30" s="173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ROUND(AW94,2)</f>
        <v>0</v>
      </c>
      <c r="AL30" s="174"/>
      <c r="AM30" s="174"/>
      <c r="AN30" s="174"/>
      <c r="AO30" s="174"/>
      <c r="AR30" s="32"/>
      <c r="BE30" s="163"/>
    </row>
    <row r="31" spans="2:57" s="2" customFormat="1" ht="14.45" customHeight="1" hidden="1">
      <c r="B31" s="32"/>
      <c r="F31" s="23" t="s">
        <v>43</v>
      </c>
      <c r="L31" s="175">
        <v>0.21</v>
      </c>
      <c r="M31" s="174"/>
      <c r="N31" s="174"/>
      <c r="O31" s="174"/>
      <c r="P31" s="174"/>
      <c r="W31" s="173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2"/>
      <c r="BE31" s="163"/>
    </row>
    <row r="32" spans="2:57" s="2" customFormat="1" ht="14.45" customHeight="1" hidden="1">
      <c r="B32" s="32"/>
      <c r="F32" s="23" t="s">
        <v>44</v>
      </c>
      <c r="L32" s="175">
        <v>0.12</v>
      </c>
      <c r="M32" s="174"/>
      <c r="N32" s="174"/>
      <c r="O32" s="174"/>
      <c r="P32" s="174"/>
      <c r="W32" s="173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2"/>
      <c r="BE32" s="163"/>
    </row>
    <row r="33" spans="2:57" s="2" customFormat="1" ht="14.45" customHeight="1" hidden="1">
      <c r="B33" s="32"/>
      <c r="F33" s="23" t="s">
        <v>45</v>
      </c>
      <c r="L33" s="175">
        <v>0</v>
      </c>
      <c r="M33" s="174"/>
      <c r="N33" s="174"/>
      <c r="O33" s="174"/>
      <c r="P33" s="174"/>
      <c r="W33" s="173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2"/>
      <c r="BE33" s="163"/>
    </row>
    <row r="34" spans="2:57" s="1" customFormat="1" ht="6.95" customHeight="1">
      <c r="B34" s="28"/>
      <c r="AR34" s="28"/>
      <c r="BE34" s="162"/>
    </row>
    <row r="35" spans="2:44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76" t="s">
        <v>48</v>
      </c>
      <c r="Y35" s="177"/>
      <c r="Z35" s="177"/>
      <c r="AA35" s="177"/>
      <c r="AB35" s="177"/>
      <c r="AC35" s="35"/>
      <c r="AD35" s="35"/>
      <c r="AE35" s="35"/>
      <c r="AF35" s="35"/>
      <c r="AG35" s="35"/>
      <c r="AH35" s="35"/>
      <c r="AI35" s="35"/>
      <c r="AJ35" s="35"/>
      <c r="AK35" s="178">
        <f>SUM(AK26:AK33)</f>
        <v>0</v>
      </c>
      <c r="AL35" s="177"/>
      <c r="AM35" s="177"/>
      <c r="AN35" s="177"/>
      <c r="AO35" s="179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50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51</v>
      </c>
      <c r="AI60" s="30"/>
      <c r="AJ60" s="30"/>
      <c r="AK60" s="30"/>
      <c r="AL60" s="30"/>
      <c r="AM60" s="39" t="s">
        <v>52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54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51</v>
      </c>
      <c r="AI75" s="30"/>
      <c r="AJ75" s="30"/>
      <c r="AK75" s="30"/>
      <c r="AL75" s="30"/>
      <c r="AM75" s="39" t="s">
        <v>52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55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24005</v>
      </c>
      <c r="AR84" s="44"/>
    </row>
    <row r="85" spans="2:44" s="4" customFormat="1" ht="36.95" customHeight="1">
      <c r="B85" s="45"/>
      <c r="C85" s="46" t="s">
        <v>16</v>
      </c>
      <c r="L85" s="180" t="str">
        <f>K6</f>
        <v>REKONSTRUKCE KOTELNY BYTOVÉHO DOMU, č.p. 1222, Na Štěpnici, Ústí nad Orlicí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č.p. 1222, Na Štěpnici, Ústí nad Orlicí </v>
      </c>
      <c r="AI87" s="23" t="s">
        <v>22</v>
      </c>
      <c r="AM87" s="182" t="str">
        <f>IF(AN8="","",AN8)</f>
        <v>21. 3. 2024</v>
      </c>
      <c r="AN87" s="182"/>
      <c r="AR87" s="28"/>
    </row>
    <row r="88" spans="2:44" s="1" customFormat="1" ht="6.95" customHeight="1">
      <c r="B88" s="28"/>
      <c r="AR88" s="28"/>
    </row>
    <row r="89" spans="2:56" s="1" customFormat="1" ht="25.7" customHeight="1">
      <c r="B89" s="28"/>
      <c r="C89" s="23" t="s">
        <v>24</v>
      </c>
      <c r="L89" s="3" t="str">
        <f>IF(E11="","",E11)</f>
        <v>TEPVOS, spol. s r.o., Královéhradecká 1566, Ústí n</v>
      </c>
      <c r="AI89" s="23" t="s">
        <v>30</v>
      </c>
      <c r="AM89" s="183" t="str">
        <f>IF(E17="","",E17)</f>
        <v>Jiří Kamenický, Na Špici 211, 561 17 Dlouhá Třebov</v>
      </c>
      <c r="AN89" s="184"/>
      <c r="AO89" s="184"/>
      <c r="AP89" s="184"/>
      <c r="AR89" s="28"/>
      <c r="AS89" s="185" t="s">
        <v>56</v>
      </c>
      <c r="AT89" s="18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28</v>
      </c>
      <c r="L90" s="3" t="str">
        <f>IF(E14="Vyplň údaj","",E14)</f>
        <v/>
      </c>
      <c r="AI90" s="23" t="s">
        <v>33</v>
      </c>
      <c r="AM90" s="183" t="str">
        <f>IF(E20="","",E20)</f>
        <v xml:space="preserve"> </v>
      </c>
      <c r="AN90" s="184"/>
      <c r="AO90" s="184"/>
      <c r="AP90" s="184"/>
      <c r="AR90" s="28"/>
      <c r="AS90" s="187"/>
      <c r="AT90" s="188"/>
      <c r="BD90" s="52"/>
    </row>
    <row r="91" spans="2:56" s="1" customFormat="1" ht="10.9" customHeight="1">
      <c r="B91" s="28"/>
      <c r="AR91" s="28"/>
      <c r="AS91" s="187"/>
      <c r="AT91" s="188"/>
      <c r="BD91" s="52"/>
    </row>
    <row r="92" spans="2:56" s="1" customFormat="1" ht="29.25" customHeight="1">
      <c r="B92" s="28"/>
      <c r="C92" s="189" t="s">
        <v>57</v>
      </c>
      <c r="D92" s="190"/>
      <c r="E92" s="190"/>
      <c r="F92" s="190"/>
      <c r="G92" s="190"/>
      <c r="H92" s="53"/>
      <c r="I92" s="191" t="s">
        <v>58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59</v>
      </c>
      <c r="AH92" s="190"/>
      <c r="AI92" s="190"/>
      <c r="AJ92" s="190"/>
      <c r="AK92" s="190"/>
      <c r="AL92" s="190"/>
      <c r="AM92" s="190"/>
      <c r="AN92" s="191" t="s">
        <v>60</v>
      </c>
      <c r="AO92" s="190"/>
      <c r="AP92" s="193"/>
      <c r="AQ92" s="54" t="s">
        <v>61</v>
      </c>
      <c r="AR92" s="28"/>
      <c r="AS92" s="55" t="s">
        <v>62</v>
      </c>
      <c r="AT92" s="56" t="s">
        <v>63</v>
      </c>
      <c r="AU92" s="56" t="s">
        <v>64</v>
      </c>
      <c r="AV92" s="56" t="s">
        <v>65</v>
      </c>
      <c r="AW92" s="56" t="s">
        <v>66</v>
      </c>
      <c r="AX92" s="56" t="s">
        <v>67</v>
      </c>
      <c r="AY92" s="56" t="s">
        <v>68</v>
      </c>
      <c r="AZ92" s="56" t="s">
        <v>69</v>
      </c>
      <c r="BA92" s="56" t="s">
        <v>70</v>
      </c>
      <c r="BB92" s="56" t="s">
        <v>71</v>
      </c>
      <c r="BC92" s="56" t="s">
        <v>72</v>
      </c>
      <c r="BD92" s="57" t="s">
        <v>73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75</v>
      </c>
      <c r="BT94" s="68" t="s">
        <v>76</v>
      </c>
      <c r="BU94" s="69" t="s">
        <v>77</v>
      </c>
      <c r="BV94" s="68" t="s">
        <v>78</v>
      </c>
      <c r="BW94" s="68" t="s">
        <v>4</v>
      </c>
      <c r="BX94" s="68" t="s">
        <v>79</v>
      </c>
      <c r="CL94" s="68" t="s">
        <v>1</v>
      </c>
    </row>
    <row r="95" spans="1:91" s="6" customFormat="1" ht="16.5" customHeight="1">
      <c r="A95" s="70" t="s">
        <v>80</v>
      </c>
      <c r="B95" s="71"/>
      <c r="C95" s="72"/>
      <c r="D95" s="196" t="s">
        <v>81</v>
      </c>
      <c r="E95" s="196"/>
      <c r="F95" s="196"/>
      <c r="G95" s="196"/>
      <c r="H95" s="196"/>
      <c r="I95" s="73"/>
      <c r="J95" s="196" t="s">
        <v>82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'D.1.4.1 - VYTÁPĚNÍ A PLYN...'!J30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74" t="s">
        <v>83</v>
      </c>
      <c r="AR95" s="71"/>
      <c r="AS95" s="75">
        <v>0</v>
      </c>
      <c r="AT95" s="76">
        <f>ROUND(SUM(AV95:AW95),2)</f>
        <v>0</v>
      </c>
      <c r="AU95" s="77">
        <f>'D.1.4.1 - VYTÁPĚNÍ A PLYN...'!P128</f>
        <v>0</v>
      </c>
      <c r="AV95" s="76">
        <f>'D.1.4.1 - VYTÁPĚNÍ A PLYN...'!J33</f>
        <v>0</v>
      </c>
      <c r="AW95" s="76">
        <f>'D.1.4.1 - VYTÁPĚNÍ A PLYN...'!J34</f>
        <v>0</v>
      </c>
      <c r="AX95" s="76">
        <f>'D.1.4.1 - VYTÁPĚNÍ A PLYN...'!J35</f>
        <v>0</v>
      </c>
      <c r="AY95" s="76">
        <f>'D.1.4.1 - VYTÁPĚNÍ A PLYN...'!J36</f>
        <v>0</v>
      </c>
      <c r="AZ95" s="76">
        <f>'D.1.4.1 - VYTÁPĚNÍ A PLYN...'!F33</f>
        <v>0</v>
      </c>
      <c r="BA95" s="76">
        <f>'D.1.4.1 - VYTÁPĚNÍ A PLYN...'!F34</f>
        <v>0</v>
      </c>
      <c r="BB95" s="76">
        <f>'D.1.4.1 - VYTÁPĚNÍ A PLYN...'!F35</f>
        <v>0</v>
      </c>
      <c r="BC95" s="76">
        <f>'D.1.4.1 - VYTÁPĚNÍ A PLYN...'!F36</f>
        <v>0</v>
      </c>
      <c r="BD95" s="78">
        <f>'D.1.4.1 - VYTÁPĚNÍ A PLYN...'!F37</f>
        <v>0</v>
      </c>
      <c r="BT95" s="79" t="s">
        <v>84</v>
      </c>
      <c r="BV95" s="79" t="s">
        <v>78</v>
      </c>
      <c r="BW95" s="79" t="s">
        <v>85</v>
      </c>
      <c r="BX95" s="79" t="s">
        <v>4</v>
      </c>
      <c r="CL95" s="79" t="s">
        <v>1</v>
      </c>
      <c r="CM95" s="79" t="s">
        <v>86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.4.1 - VYTÁPĚNÍ A PLY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7"/>
  <sheetViews>
    <sheetView showGridLines="0" tabSelected="1" workbookViewId="0" topLeftCell="A130">
      <selection activeCell="I140" sqref="I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87</v>
      </c>
      <c r="L4" s="16"/>
      <c r="M4" s="80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26.25" customHeight="1">
      <c r="B7" s="16"/>
      <c r="E7" s="200" t="str">
        <f>'Rekapitulace stavby'!K6</f>
        <v>REKONSTRUKCE KOTELNY BYTOVÉHO DOMU, č.p. 1222, Na Štěpnici, Ústí nad Orlicí</v>
      </c>
      <c r="F7" s="201"/>
      <c r="G7" s="201"/>
      <c r="H7" s="201"/>
      <c r="L7" s="16"/>
    </row>
    <row r="8" spans="2:12" s="1" customFormat="1" ht="12" customHeight="1">
      <c r="B8" s="28"/>
      <c r="D8" s="23" t="s">
        <v>88</v>
      </c>
      <c r="L8" s="28"/>
    </row>
    <row r="9" spans="2:12" s="1" customFormat="1" ht="16.5" customHeight="1">
      <c r="B9" s="28"/>
      <c r="E9" s="180" t="s">
        <v>89</v>
      </c>
      <c r="F9" s="202"/>
      <c r="G9" s="202"/>
      <c r="H9" s="202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21. 3. 2024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3" t="str">
        <f>'Rekapitulace stavby'!E14</f>
        <v>Vyplň údaj</v>
      </c>
      <c r="F18" s="164"/>
      <c r="G18" s="164"/>
      <c r="H18" s="164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1</v>
      </c>
      <c r="L20" s="28"/>
    </row>
    <row r="21" spans="2:12" s="1" customFormat="1" ht="18" customHeight="1">
      <c r="B21" s="28"/>
      <c r="E21" s="21" t="s">
        <v>31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25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1"/>
      <c r="E27" s="169" t="s">
        <v>1</v>
      </c>
      <c r="F27" s="169"/>
      <c r="G27" s="169"/>
      <c r="H27" s="169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36</v>
      </c>
      <c r="J30" s="62">
        <f>ROUND(J128,2)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>
      <c r="B33" s="28"/>
      <c r="D33" s="51" t="s">
        <v>40</v>
      </c>
      <c r="E33" s="23" t="s">
        <v>41</v>
      </c>
      <c r="F33" s="83">
        <f>ROUND((SUM(BE128:BE276)),2)</f>
        <v>0</v>
      </c>
      <c r="I33" s="84">
        <v>0.21</v>
      </c>
      <c r="J33" s="83">
        <f>ROUND(((SUM(BE128:BE276))*I33),2)</f>
        <v>0</v>
      </c>
      <c r="L33" s="28"/>
    </row>
    <row r="34" spans="2:12" s="1" customFormat="1" ht="14.45" customHeight="1">
      <c r="B34" s="28"/>
      <c r="E34" s="23" t="s">
        <v>42</v>
      </c>
      <c r="F34" s="83">
        <f>ROUND((SUM(BF128:BF276)),2)</f>
        <v>0</v>
      </c>
      <c r="I34" s="84">
        <v>0.12</v>
      </c>
      <c r="J34" s="83">
        <f>ROUND(((SUM(BF128:BF276))*I34),2)</f>
        <v>0</v>
      </c>
      <c r="L34" s="28"/>
    </row>
    <row r="35" spans="2:12" s="1" customFormat="1" ht="14.45" customHeight="1" hidden="1">
      <c r="B35" s="28"/>
      <c r="E35" s="23" t="s">
        <v>43</v>
      </c>
      <c r="F35" s="83">
        <f>ROUND((SUM(BG128:BG276)),2)</f>
        <v>0</v>
      </c>
      <c r="I35" s="84">
        <v>0.21</v>
      </c>
      <c r="J35" s="83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3">
        <f>ROUND((SUM(BH128:BH276)),2)</f>
        <v>0</v>
      </c>
      <c r="I36" s="84">
        <v>0.12</v>
      </c>
      <c r="J36" s="83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3">
        <f>ROUND((SUM(BI128:BI276)),2)</f>
        <v>0</v>
      </c>
      <c r="I37" s="84">
        <v>0</v>
      </c>
      <c r="J37" s="83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5"/>
      <c r="D39" s="86" t="s">
        <v>46</v>
      </c>
      <c r="E39" s="53"/>
      <c r="F39" s="53"/>
      <c r="G39" s="87" t="s">
        <v>47</v>
      </c>
      <c r="H39" s="88" t="s">
        <v>48</v>
      </c>
      <c r="I39" s="53"/>
      <c r="J39" s="89">
        <f>SUM(J30:J37)</f>
        <v>0</v>
      </c>
      <c r="K39" s="9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51</v>
      </c>
      <c r="E61" s="30"/>
      <c r="F61" s="91" t="s">
        <v>52</v>
      </c>
      <c r="G61" s="39" t="s">
        <v>51</v>
      </c>
      <c r="H61" s="30"/>
      <c r="I61" s="30"/>
      <c r="J61" s="92" t="s">
        <v>52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51</v>
      </c>
      <c r="E76" s="30"/>
      <c r="F76" s="91" t="s">
        <v>52</v>
      </c>
      <c r="G76" s="39" t="s">
        <v>51</v>
      </c>
      <c r="H76" s="30"/>
      <c r="I76" s="30"/>
      <c r="J76" s="92" t="s">
        <v>52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90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26.25" customHeight="1">
      <c r="B85" s="28"/>
      <c r="E85" s="200" t="str">
        <f>E7</f>
        <v>REKONSTRUKCE KOTELNY BYTOVÉHO DOMU, č.p. 1222, Na Štěpnici, Ústí nad Orlicí</v>
      </c>
      <c r="F85" s="201"/>
      <c r="G85" s="201"/>
      <c r="H85" s="201"/>
      <c r="L85" s="28"/>
    </row>
    <row r="86" spans="2:12" s="1" customFormat="1" ht="12" customHeight="1">
      <c r="B86" s="28"/>
      <c r="C86" s="23" t="s">
        <v>88</v>
      </c>
      <c r="L86" s="28"/>
    </row>
    <row r="87" spans="2:12" s="1" customFormat="1" ht="16.5" customHeight="1">
      <c r="B87" s="28"/>
      <c r="E87" s="180" t="str">
        <f>E9</f>
        <v>D.1.4.1 - VYTÁPĚNÍ A PLYNOINSTALACE</v>
      </c>
      <c r="F87" s="202"/>
      <c r="G87" s="202"/>
      <c r="H87" s="202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č.p. 1222, Na Štěpnici, Ústí nad Orlicí </v>
      </c>
      <c r="I89" s="23" t="s">
        <v>22</v>
      </c>
      <c r="J89" s="48" t="str">
        <f>IF(J12="","",J12)</f>
        <v>21. 3. 2024</v>
      </c>
      <c r="L89" s="28"/>
    </row>
    <row r="90" spans="2:12" s="1" customFormat="1" ht="6.95" customHeight="1">
      <c r="B90" s="28"/>
      <c r="L90" s="28"/>
    </row>
    <row r="91" spans="2:12" s="1" customFormat="1" ht="40.15" customHeight="1">
      <c r="B91" s="28"/>
      <c r="C91" s="23" t="s">
        <v>24</v>
      </c>
      <c r="F91" s="21" t="str">
        <f>E15</f>
        <v>TEPVOS, spol. s r.o., Královéhradecká 1566, Ústí n</v>
      </c>
      <c r="I91" s="23" t="s">
        <v>30</v>
      </c>
      <c r="J91" s="26" t="str">
        <f>E21</f>
        <v>Jiří Kamenický, Na Špici 211, 561 17 Dlouhá Třebov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3" t="s">
        <v>91</v>
      </c>
      <c r="D94" s="85"/>
      <c r="E94" s="85"/>
      <c r="F94" s="85"/>
      <c r="G94" s="85"/>
      <c r="H94" s="85"/>
      <c r="I94" s="85"/>
      <c r="J94" s="94" t="s">
        <v>92</v>
      </c>
      <c r="K94" s="85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5" t="s">
        <v>93</v>
      </c>
      <c r="J96" s="62">
        <f>J128</f>
        <v>0</v>
      </c>
      <c r="L96" s="28"/>
      <c r="AU96" s="13" t="s">
        <v>94</v>
      </c>
    </row>
    <row r="97" spans="2:12" s="8" customFormat="1" ht="24.95" customHeight="1">
      <c r="B97" s="96"/>
      <c r="D97" s="97" t="s">
        <v>95</v>
      </c>
      <c r="E97" s="98"/>
      <c r="F97" s="98"/>
      <c r="G97" s="98"/>
      <c r="H97" s="98"/>
      <c r="I97" s="98"/>
      <c r="J97" s="99">
        <f>J129</f>
        <v>0</v>
      </c>
      <c r="L97" s="96"/>
    </row>
    <row r="98" spans="2:12" s="9" customFormat="1" ht="19.9" customHeight="1">
      <c r="B98" s="100"/>
      <c r="D98" s="101" t="s">
        <v>96</v>
      </c>
      <c r="E98" s="102"/>
      <c r="F98" s="102"/>
      <c r="G98" s="102"/>
      <c r="H98" s="102"/>
      <c r="I98" s="102"/>
      <c r="J98" s="103">
        <f>J130</f>
        <v>0</v>
      </c>
      <c r="L98" s="100"/>
    </row>
    <row r="99" spans="2:12" s="9" customFormat="1" ht="19.9" customHeight="1">
      <c r="B99" s="100"/>
      <c r="D99" s="101" t="s">
        <v>97</v>
      </c>
      <c r="E99" s="102"/>
      <c r="F99" s="102"/>
      <c r="G99" s="102"/>
      <c r="H99" s="102"/>
      <c r="I99" s="102"/>
      <c r="J99" s="103">
        <f>J138</f>
        <v>0</v>
      </c>
      <c r="L99" s="100"/>
    </row>
    <row r="100" spans="2:12" s="9" customFormat="1" ht="19.9" customHeight="1">
      <c r="B100" s="100"/>
      <c r="D100" s="101" t="s">
        <v>98</v>
      </c>
      <c r="E100" s="102"/>
      <c r="F100" s="102"/>
      <c r="G100" s="102"/>
      <c r="H100" s="102"/>
      <c r="I100" s="102"/>
      <c r="J100" s="103">
        <f>J158</f>
        <v>0</v>
      </c>
      <c r="L100" s="100"/>
    </row>
    <row r="101" spans="2:12" s="9" customFormat="1" ht="19.9" customHeight="1">
      <c r="B101" s="100"/>
      <c r="D101" s="101" t="s">
        <v>99</v>
      </c>
      <c r="E101" s="102"/>
      <c r="F101" s="102"/>
      <c r="G101" s="102"/>
      <c r="H101" s="102"/>
      <c r="I101" s="102"/>
      <c r="J101" s="103">
        <f>J187</f>
        <v>0</v>
      </c>
      <c r="L101" s="100"/>
    </row>
    <row r="102" spans="2:12" s="9" customFormat="1" ht="19.9" customHeight="1">
      <c r="B102" s="100"/>
      <c r="D102" s="101" t="s">
        <v>100</v>
      </c>
      <c r="E102" s="102"/>
      <c r="F102" s="102"/>
      <c r="G102" s="102"/>
      <c r="H102" s="102"/>
      <c r="I102" s="102"/>
      <c r="J102" s="103">
        <f>J190</f>
        <v>0</v>
      </c>
      <c r="L102" s="100"/>
    </row>
    <row r="103" spans="2:12" s="9" customFormat="1" ht="19.9" customHeight="1">
      <c r="B103" s="100"/>
      <c r="D103" s="101" t="s">
        <v>101</v>
      </c>
      <c r="E103" s="102"/>
      <c r="F103" s="102"/>
      <c r="G103" s="102"/>
      <c r="H103" s="102"/>
      <c r="I103" s="102"/>
      <c r="J103" s="103">
        <f>J215</f>
        <v>0</v>
      </c>
      <c r="L103" s="100"/>
    </row>
    <row r="104" spans="2:12" s="9" customFormat="1" ht="19.9" customHeight="1">
      <c r="B104" s="100"/>
      <c r="D104" s="101" t="s">
        <v>102</v>
      </c>
      <c r="E104" s="102"/>
      <c r="F104" s="102"/>
      <c r="G104" s="102"/>
      <c r="H104" s="102"/>
      <c r="I104" s="102"/>
      <c r="J104" s="103">
        <f>J231</f>
        <v>0</v>
      </c>
      <c r="L104" s="100"/>
    </row>
    <row r="105" spans="2:12" s="9" customFormat="1" ht="19.9" customHeight="1">
      <c r="B105" s="100"/>
      <c r="D105" s="101" t="s">
        <v>103</v>
      </c>
      <c r="E105" s="102"/>
      <c r="F105" s="102"/>
      <c r="G105" s="102"/>
      <c r="H105" s="102"/>
      <c r="I105" s="102"/>
      <c r="J105" s="103">
        <f>J243</f>
        <v>0</v>
      </c>
      <c r="L105" s="100"/>
    </row>
    <row r="106" spans="2:12" s="9" customFormat="1" ht="19.9" customHeight="1">
      <c r="B106" s="100"/>
      <c r="D106" s="101" t="s">
        <v>104</v>
      </c>
      <c r="E106" s="102"/>
      <c r="F106" s="102"/>
      <c r="G106" s="102"/>
      <c r="H106" s="102"/>
      <c r="I106" s="102"/>
      <c r="J106" s="103">
        <f>J266</f>
        <v>0</v>
      </c>
      <c r="L106" s="100"/>
    </row>
    <row r="107" spans="2:12" s="9" customFormat="1" ht="19.9" customHeight="1">
      <c r="B107" s="100"/>
      <c r="D107" s="101" t="s">
        <v>105</v>
      </c>
      <c r="E107" s="102"/>
      <c r="F107" s="102"/>
      <c r="G107" s="102"/>
      <c r="H107" s="102"/>
      <c r="I107" s="102"/>
      <c r="J107" s="103">
        <f>J268</f>
        <v>0</v>
      </c>
      <c r="L107" s="100"/>
    </row>
    <row r="108" spans="2:12" s="9" customFormat="1" ht="19.9" customHeight="1">
      <c r="B108" s="100"/>
      <c r="D108" s="101" t="s">
        <v>106</v>
      </c>
      <c r="E108" s="102"/>
      <c r="F108" s="102"/>
      <c r="G108" s="102"/>
      <c r="H108" s="102"/>
      <c r="I108" s="102"/>
      <c r="J108" s="103">
        <f>J271</f>
        <v>0</v>
      </c>
      <c r="L108" s="100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17" t="s">
        <v>107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16</v>
      </c>
      <c r="L117" s="28"/>
    </row>
    <row r="118" spans="2:12" s="1" customFormat="1" ht="26.25" customHeight="1">
      <c r="B118" s="28"/>
      <c r="E118" s="200" t="str">
        <f>E7</f>
        <v>REKONSTRUKCE KOTELNY BYTOVÉHO DOMU, č.p. 1222, Na Štěpnici, Ústí nad Orlicí</v>
      </c>
      <c r="F118" s="201"/>
      <c r="G118" s="201"/>
      <c r="H118" s="201"/>
      <c r="L118" s="28"/>
    </row>
    <row r="119" spans="2:12" s="1" customFormat="1" ht="12" customHeight="1">
      <c r="B119" s="28"/>
      <c r="C119" s="23" t="s">
        <v>88</v>
      </c>
      <c r="L119" s="28"/>
    </row>
    <row r="120" spans="2:12" s="1" customFormat="1" ht="16.5" customHeight="1">
      <c r="B120" s="28"/>
      <c r="E120" s="180" t="str">
        <f>E9</f>
        <v>D.1.4.1 - VYTÁPĚNÍ A PLYNOINSTALACE</v>
      </c>
      <c r="F120" s="202"/>
      <c r="G120" s="202"/>
      <c r="H120" s="202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3" t="s">
        <v>20</v>
      </c>
      <c r="F122" s="21" t="str">
        <f>F12</f>
        <v xml:space="preserve">č.p. 1222, Na Štěpnici, Ústí nad Orlicí </v>
      </c>
      <c r="I122" s="23" t="s">
        <v>22</v>
      </c>
      <c r="J122" s="48" t="str">
        <f>IF(J12="","",J12)</f>
        <v>21. 3. 2024</v>
      </c>
      <c r="L122" s="28"/>
    </row>
    <row r="123" spans="2:12" s="1" customFormat="1" ht="6.95" customHeight="1">
      <c r="B123" s="28"/>
      <c r="L123" s="28"/>
    </row>
    <row r="124" spans="2:12" s="1" customFormat="1" ht="40.15" customHeight="1">
      <c r="B124" s="28"/>
      <c r="C124" s="23" t="s">
        <v>24</v>
      </c>
      <c r="F124" s="21" t="str">
        <f>E15</f>
        <v>TEPVOS, spol. s r.o., Královéhradecká 1566, Ústí n</v>
      </c>
      <c r="I124" s="23" t="s">
        <v>30</v>
      </c>
      <c r="J124" s="26" t="str">
        <f>E21</f>
        <v>Jiří Kamenický, Na Špici 211, 561 17 Dlouhá Třebov</v>
      </c>
      <c r="L124" s="28"/>
    </row>
    <row r="125" spans="2:12" s="1" customFormat="1" ht="15.2" customHeight="1">
      <c r="B125" s="28"/>
      <c r="C125" s="23" t="s">
        <v>28</v>
      </c>
      <c r="F125" s="21" t="str">
        <f>IF(E18="","",E18)</f>
        <v>Vyplň údaj</v>
      </c>
      <c r="I125" s="23" t="s">
        <v>33</v>
      </c>
      <c r="J125" s="26" t="str">
        <f>E24</f>
        <v xml:space="preserve"> 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4"/>
      <c r="C127" s="105" t="s">
        <v>108</v>
      </c>
      <c r="D127" s="106" t="s">
        <v>61</v>
      </c>
      <c r="E127" s="106" t="s">
        <v>57</v>
      </c>
      <c r="F127" s="106" t="s">
        <v>58</v>
      </c>
      <c r="G127" s="106" t="s">
        <v>109</v>
      </c>
      <c r="H127" s="106" t="s">
        <v>110</v>
      </c>
      <c r="I127" s="106" t="s">
        <v>111</v>
      </c>
      <c r="J127" s="107" t="s">
        <v>92</v>
      </c>
      <c r="K127" s="108" t="s">
        <v>112</v>
      </c>
      <c r="L127" s="104"/>
      <c r="M127" s="55" t="s">
        <v>1</v>
      </c>
      <c r="N127" s="56" t="s">
        <v>40</v>
      </c>
      <c r="O127" s="56" t="s">
        <v>113</v>
      </c>
      <c r="P127" s="56" t="s">
        <v>114</v>
      </c>
      <c r="Q127" s="56" t="s">
        <v>115</v>
      </c>
      <c r="R127" s="56" t="s">
        <v>116</v>
      </c>
      <c r="S127" s="56" t="s">
        <v>117</v>
      </c>
      <c r="T127" s="57" t="s">
        <v>118</v>
      </c>
    </row>
    <row r="128" spans="2:63" s="1" customFormat="1" ht="22.9" customHeight="1">
      <c r="B128" s="28"/>
      <c r="C128" s="60" t="s">
        <v>119</v>
      </c>
      <c r="J128" s="109">
        <f>BK128</f>
        <v>0</v>
      </c>
      <c r="L128" s="28"/>
      <c r="M128" s="58"/>
      <c r="N128" s="49"/>
      <c r="O128" s="49"/>
      <c r="P128" s="110">
        <f>P129</f>
        <v>0</v>
      </c>
      <c r="Q128" s="49"/>
      <c r="R128" s="110">
        <f>R129</f>
        <v>0.80493</v>
      </c>
      <c r="S128" s="49"/>
      <c r="T128" s="111">
        <f>T129</f>
        <v>3.1936</v>
      </c>
      <c r="AT128" s="13" t="s">
        <v>75</v>
      </c>
      <c r="AU128" s="13" t="s">
        <v>94</v>
      </c>
      <c r="BK128" s="112">
        <f>BK129</f>
        <v>0</v>
      </c>
    </row>
    <row r="129" spans="2:63" s="11" customFormat="1" ht="25.9" customHeight="1">
      <c r="B129" s="113"/>
      <c r="D129" s="114" t="s">
        <v>75</v>
      </c>
      <c r="E129" s="115" t="s">
        <v>120</v>
      </c>
      <c r="F129" s="115" t="s">
        <v>121</v>
      </c>
      <c r="I129" s="116"/>
      <c r="J129" s="117">
        <f>BK129</f>
        <v>0</v>
      </c>
      <c r="L129" s="113"/>
      <c r="M129" s="118"/>
      <c r="P129" s="119">
        <f>P130+P138+P158+P187+P190+P215+P231+P243+P266+P268+P271</f>
        <v>0</v>
      </c>
      <c r="R129" s="119">
        <f>R130+R138+R158+R187+R190+R215+R231+R243+R266+R268+R271</f>
        <v>0.80493</v>
      </c>
      <c r="T129" s="120">
        <f>T130+T138+T158+T187+T190+T215+T231+T243+T266+T268+T271</f>
        <v>3.1936</v>
      </c>
      <c r="AR129" s="114" t="s">
        <v>86</v>
      </c>
      <c r="AT129" s="121" t="s">
        <v>75</v>
      </c>
      <c r="AU129" s="121" t="s">
        <v>76</v>
      </c>
      <c r="AY129" s="114" t="s">
        <v>122</v>
      </c>
      <c r="BK129" s="122">
        <f>BK130+BK138+BK158+BK187+BK190+BK215+BK231+BK243+BK266+BK268+BK271</f>
        <v>0</v>
      </c>
    </row>
    <row r="130" spans="2:63" s="11" customFormat="1" ht="22.9" customHeight="1">
      <c r="B130" s="113"/>
      <c r="D130" s="114" t="s">
        <v>75</v>
      </c>
      <c r="E130" s="123" t="s">
        <v>123</v>
      </c>
      <c r="F130" s="123" t="s">
        <v>124</v>
      </c>
      <c r="I130" s="116"/>
      <c r="J130" s="124">
        <f>BK130</f>
        <v>0</v>
      </c>
      <c r="L130" s="113"/>
      <c r="M130" s="118"/>
      <c r="P130" s="119">
        <f>SUM(P131:P137)</f>
        <v>0</v>
      </c>
      <c r="R130" s="119">
        <f>SUM(R131:R137)</f>
        <v>0.0561</v>
      </c>
      <c r="T130" s="120">
        <f>SUM(T131:T137)</f>
        <v>0.21680000000000002</v>
      </c>
      <c r="AR130" s="114" t="s">
        <v>86</v>
      </c>
      <c r="AT130" s="121" t="s">
        <v>75</v>
      </c>
      <c r="AU130" s="121" t="s">
        <v>84</v>
      </c>
      <c r="AY130" s="114" t="s">
        <v>122</v>
      </c>
      <c r="BK130" s="122">
        <f>SUM(BK131:BK137)</f>
        <v>0</v>
      </c>
    </row>
    <row r="131" spans="2:65" s="1" customFormat="1" ht="33" customHeight="1">
      <c r="B131" s="125"/>
      <c r="C131" s="126" t="s">
        <v>84</v>
      </c>
      <c r="D131" s="126" t="s">
        <v>125</v>
      </c>
      <c r="E131" s="127" t="s">
        <v>126</v>
      </c>
      <c r="F131" s="128" t="s">
        <v>127</v>
      </c>
      <c r="G131" s="129" t="s">
        <v>128</v>
      </c>
      <c r="H131" s="130">
        <v>40</v>
      </c>
      <c r="I131" s="131"/>
      <c r="J131" s="132">
        <f aca="true" t="shared" si="0" ref="J131:J137">ROUND(I131*H131,2)</f>
        <v>0</v>
      </c>
      <c r="K131" s="133"/>
      <c r="L131" s="28"/>
      <c r="M131" s="134" t="s">
        <v>1</v>
      </c>
      <c r="N131" s="135" t="s">
        <v>41</v>
      </c>
      <c r="P131" s="136">
        <f aca="true" t="shared" si="1" ref="P131:P137">O131*H131</f>
        <v>0</v>
      </c>
      <c r="Q131" s="136">
        <v>0</v>
      </c>
      <c r="R131" s="136">
        <f aca="true" t="shared" si="2" ref="R131:R137">Q131*H131</f>
        <v>0</v>
      </c>
      <c r="S131" s="136">
        <v>0.00542</v>
      </c>
      <c r="T131" s="137">
        <f aca="true" t="shared" si="3" ref="T131:T137">S131*H131</f>
        <v>0.21680000000000002</v>
      </c>
      <c r="AR131" s="138" t="s">
        <v>129</v>
      </c>
      <c r="AT131" s="138" t="s">
        <v>125</v>
      </c>
      <c r="AU131" s="138" t="s">
        <v>86</v>
      </c>
      <c r="AY131" s="13" t="s">
        <v>122</v>
      </c>
      <c r="BE131" s="139">
        <f aca="true" t="shared" si="4" ref="BE131:BE137">IF(N131="základní",J131,0)</f>
        <v>0</v>
      </c>
      <c r="BF131" s="139">
        <f aca="true" t="shared" si="5" ref="BF131:BF137">IF(N131="snížená",J131,0)</f>
        <v>0</v>
      </c>
      <c r="BG131" s="139">
        <f aca="true" t="shared" si="6" ref="BG131:BG137">IF(N131="zákl. přenesená",J131,0)</f>
        <v>0</v>
      </c>
      <c r="BH131" s="139">
        <f aca="true" t="shared" si="7" ref="BH131:BH137">IF(N131="sníž. přenesená",J131,0)</f>
        <v>0</v>
      </c>
      <c r="BI131" s="139">
        <f aca="true" t="shared" si="8" ref="BI131:BI137">IF(N131="nulová",J131,0)</f>
        <v>0</v>
      </c>
      <c r="BJ131" s="13" t="s">
        <v>84</v>
      </c>
      <c r="BK131" s="139">
        <f aca="true" t="shared" si="9" ref="BK131:BK137">ROUND(I131*H131,2)</f>
        <v>0</v>
      </c>
      <c r="BL131" s="13" t="s">
        <v>129</v>
      </c>
      <c r="BM131" s="138" t="s">
        <v>130</v>
      </c>
    </row>
    <row r="132" spans="2:65" s="1" customFormat="1" ht="24.2" customHeight="1">
      <c r="B132" s="125"/>
      <c r="C132" s="126" t="s">
        <v>86</v>
      </c>
      <c r="D132" s="126" t="s">
        <v>125</v>
      </c>
      <c r="E132" s="127" t="s">
        <v>131</v>
      </c>
      <c r="F132" s="128" t="s">
        <v>132</v>
      </c>
      <c r="G132" s="129" t="s">
        <v>133</v>
      </c>
      <c r="H132" s="130">
        <v>6</v>
      </c>
      <c r="I132" s="131"/>
      <c r="J132" s="132">
        <f t="shared" si="0"/>
        <v>0</v>
      </c>
      <c r="K132" s="133"/>
      <c r="L132" s="28"/>
      <c r="M132" s="134" t="s">
        <v>1</v>
      </c>
      <c r="N132" s="135" t="s">
        <v>41</v>
      </c>
      <c r="P132" s="136">
        <f t="shared" si="1"/>
        <v>0</v>
      </c>
      <c r="Q132" s="136">
        <v>0.00053</v>
      </c>
      <c r="R132" s="136">
        <f t="shared" si="2"/>
        <v>0.0031799999999999997</v>
      </c>
      <c r="S132" s="136">
        <v>0</v>
      </c>
      <c r="T132" s="137">
        <f t="shared" si="3"/>
        <v>0</v>
      </c>
      <c r="AR132" s="138" t="s">
        <v>129</v>
      </c>
      <c r="AT132" s="138" t="s">
        <v>125</v>
      </c>
      <c r="AU132" s="138" t="s">
        <v>86</v>
      </c>
      <c r="AY132" s="13" t="s">
        <v>122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3" t="s">
        <v>84</v>
      </c>
      <c r="BK132" s="139">
        <f t="shared" si="9"/>
        <v>0</v>
      </c>
      <c r="BL132" s="13" t="s">
        <v>129</v>
      </c>
      <c r="BM132" s="138" t="s">
        <v>134</v>
      </c>
    </row>
    <row r="133" spans="2:65" s="1" customFormat="1" ht="24.2" customHeight="1">
      <c r="B133" s="125"/>
      <c r="C133" s="140" t="s">
        <v>135</v>
      </c>
      <c r="D133" s="140" t="s">
        <v>136</v>
      </c>
      <c r="E133" s="141" t="s">
        <v>137</v>
      </c>
      <c r="F133" s="142" t="s">
        <v>138</v>
      </c>
      <c r="G133" s="143" t="s">
        <v>133</v>
      </c>
      <c r="H133" s="144">
        <v>7</v>
      </c>
      <c r="I133" s="145"/>
      <c r="J133" s="146">
        <f t="shared" si="0"/>
        <v>0</v>
      </c>
      <c r="K133" s="147"/>
      <c r="L133" s="148"/>
      <c r="M133" s="149" t="s">
        <v>1</v>
      </c>
      <c r="N133" s="150" t="s">
        <v>41</v>
      </c>
      <c r="P133" s="136">
        <f t="shared" si="1"/>
        <v>0</v>
      </c>
      <c r="Q133" s="136">
        <v>0.0014</v>
      </c>
      <c r="R133" s="136">
        <f t="shared" si="2"/>
        <v>0.0098</v>
      </c>
      <c r="S133" s="136">
        <v>0</v>
      </c>
      <c r="T133" s="137">
        <f t="shared" si="3"/>
        <v>0</v>
      </c>
      <c r="AR133" s="138" t="s">
        <v>139</v>
      </c>
      <c r="AT133" s="138" t="s">
        <v>136</v>
      </c>
      <c r="AU133" s="138" t="s">
        <v>86</v>
      </c>
      <c r="AY133" s="13" t="s">
        <v>122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3" t="s">
        <v>84</v>
      </c>
      <c r="BK133" s="139">
        <f t="shared" si="9"/>
        <v>0</v>
      </c>
      <c r="BL133" s="13" t="s">
        <v>129</v>
      </c>
      <c r="BM133" s="138" t="s">
        <v>140</v>
      </c>
    </row>
    <row r="134" spans="2:65" s="1" customFormat="1" ht="33" customHeight="1">
      <c r="B134" s="125"/>
      <c r="C134" s="126" t="s">
        <v>141</v>
      </c>
      <c r="D134" s="126" t="s">
        <v>125</v>
      </c>
      <c r="E134" s="127" t="s">
        <v>142</v>
      </c>
      <c r="F134" s="128" t="s">
        <v>143</v>
      </c>
      <c r="G134" s="129" t="s">
        <v>128</v>
      </c>
      <c r="H134" s="130">
        <v>44</v>
      </c>
      <c r="I134" s="131"/>
      <c r="J134" s="132">
        <f t="shared" si="0"/>
        <v>0</v>
      </c>
      <c r="K134" s="133"/>
      <c r="L134" s="28"/>
      <c r="M134" s="134" t="s">
        <v>1</v>
      </c>
      <c r="N134" s="135" t="s">
        <v>41</v>
      </c>
      <c r="P134" s="136">
        <f t="shared" si="1"/>
        <v>0</v>
      </c>
      <c r="Q134" s="136">
        <v>0.00019</v>
      </c>
      <c r="R134" s="136">
        <f t="shared" si="2"/>
        <v>0.008360000000000001</v>
      </c>
      <c r="S134" s="136">
        <v>0</v>
      </c>
      <c r="T134" s="137">
        <f t="shared" si="3"/>
        <v>0</v>
      </c>
      <c r="AR134" s="138" t="s">
        <v>129</v>
      </c>
      <c r="AT134" s="138" t="s">
        <v>125</v>
      </c>
      <c r="AU134" s="138" t="s">
        <v>86</v>
      </c>
      <c r="AY134" s="13" t="s">
        <v>122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84</v>
      </c>
      <c r="BK134" s="139">
        <f t="shared" si="9"/>
        <v>0</v>
      </c>
      <c r="BL134" s="13" t="s">
        <v>129</v>
      </c>
      <c r="BM134" s="138" t="s">
        <v>144</v>
      </c>
    </row>
    <row r="135" spans="2:65" s="1" customFormat="1" ht="24.2" customHeight="1">
      <c r="B135" s="125"/>
      <c r="C135" s="140" t="s">
        <v>145</v>
      </c>
      <c r="D135" s="140" t="s">
        <v>136</v>
      </c>
      <c r="E135" s="141" t="s">
        <v>146</v>
      </c>
      <c r="F135" s="142" t="s">
        <v>147</v>
      </c>
      <c r="G135" s="143" t="s">
        <v>128</v>
      </c>
      <c r="H135" s="144">
        <v>22</v>
      </c>
      <c r="I135" s="145"/>
      <c r="J135" s="146">
        <f t="shared" si="0"/>
        <v>0</v>
      </c>
      <c r="K135" s="147"/>
      <c r="L135" s="148"/>
      <c r="M135" s="149" t="s">
        <v>1</v>
      </c>
      <c r="N135" s="150" t="s">
        <v>41</v>
      </c>
      <c r="P135" s="136">
        <f t="shared" si="1"/>
        <v>0</v>
      </c>
      <c r="Q135" s="136">
        <v>0.00078</v>
      </c>
      <c r="R135" s="136">
        <f t="shared" si="2"/>
        <v>0.017159999999999998</v>
      </c>
      <c r="S135" s="136">
        <v>0</v>
      </c>
      <c r="T135" s="137">
        <f t="shared" si="3"/>
        <v>0</v>
      </c>
      <c r="AR135" s="138" t="s">
        <v>139</v>
      </c>
      <c r="AT135" s="138" t="s">
        <v>136</v>
      </c>
      <c r="AU135" s="138" t="s">
        <v>86</v>
      </c>
      <c r="AY135" s="13" t="s">
        <v>122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84</v>
      </c>
      <c r="BK135" s="139">
        <f t="shared" si="9"/>
        <v>0</v>
      </c>
      <c r="BL135" s="13" t="s">
        <v>129</v>
      </c>
      <c r="BM135" s="138" t="s">
        <v>148</v>
      </c>
    </row>
    <row r="136" spans="2:65" s="1" customFormat="1" ht="24.2" customHeight="1">
      <c r="B136" s="125"/>
      <c r="C136" s="140" t="s">
        <v>149</v>
      </c>
      <c r="D136" s="140" t="s">
        <v>136</v>
      </c>
      <c r="E136" s="141" t="s">
        <v>150</v>
      </c>
      <c r="F136" s="142" t="s">
        <v>151</v>
      </c>
      <c r="G136" s="143" t="s">
        <v>128</v>
      </c>
      <c r="H136" s="144">
        <v>20</v>
      </c>
      <c r="I136" s="145"/>
      <c r="J136" s="146">
        <f t="shared" si="0"/>
        <v>0</v>
      </c>
      <c r="K136" s="147"/>
      <c r="L136" s="148"/>
      <c r="M136" s="149" t="s">
        <v>1</v>
      </c>
      <c r="N136" s="150" t="s">
        <v>41</v>
      </c>
      <c r="P136" s="136">
        <f t="shared" si="1"/>
        <v>0</v>
      </c>
      <c r="Q136" s="136">
        <v>0.00088</v>
      </c>
      <c r="R136" s="136">
        <f t="shared" si="2"/>
        <v>0.0176</v>
      </c>
      <c r="S136" s="136">
        <v>0</v>
      </c>
      <c r="T136" s="137">
        <f t="shared" si="3"/>
        <v>0</v>
      </c>
      <c r="AR136" s="138" t="s">
        <v>139</v>
      </c>
      <c r="AT136" s="138" t="s">
        <v>136</v>
      </c>
      <c r="AU136" s="138" t="s">
        <v>86</v>
      </c>
      <c r="AY136" s="13" t="s">
        <v>122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84</v>
      </c>
      <c r="BK136" s="139">
        <f t="shared" si="9"/>
        <v>0</v>
      </c>
      <c r="BL136" s="13" t="s">
        <v>129</v>
      </c>
      <c r="BM136" s="138" t="s">
        <v>152</v>
      </c>
    </row>
    <row r="137" spans="2:65" s="1" customFormat="1" ht="24.2" customHeight="1">
      <c r="B137" s="125"/>
      <c r="C137" s="126" t="s">
        <v>153</v>
      </c>
      <c r="D137" s="126" t="s">
        <v>125</v>
      </c>
      <c r="E137" s="127" t="s">
        <v>154</v>
      </c>
      <c r="F137" s="128" t="s">
        <v>155</v>
      </c>
      <c r="G137" s="129" t="s">
        <v>156</v>
      </c>
      <c r="H137" s="130">
        <v>0.056</v>
      </c>
      <c r="I137" s="131"/>
      <c r="J137" s="132">
        <f t="shared" si="0"/>
        <v>0</v>
      </c>
      <c r="K137" s="133"/>
      <c r="L137" s="28"/>
      <c r="M137" s="134" t="s">
        <v>1</v>
      </c>
      <c r="N137" s="135" t="s">
        <v>41</v>
      </c>
      <c r="P137" s="136">
        <f t="shared" si="1"/>
        <v>0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AR137" s="138" t="s">
        <v>129</v>
      </c>
      <c r="AT137" s="138" t="s">
        <v>125</v>
      </c>
      <c r="AU137" s="138" t="s">
        <v>86</v>
      </c>
      <c r="AY137" s="13" t="s">
        <v>122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9">
        <f t="shared" si="8"/>
        <v>0</v>
      </c>
      <c r="BJ137" s="13" t="s">
        <v>84</v>
      </c>
      <c r="BK137" s="139">
        <f t="shared" si="9"/>
        <v>0</v>
      </c>
      <c r="BL137" s="13" t="s">
        <v>129</v>
      </c>
      <c r="BM137" s="138" t="s">
        <v>157</v>
      </c>
    </row>
    <row r="138" spans="2:63" s="11" customFormat="1" ht="22.9" customHeight="1">
      <c r="B138" s="113"/>
      <c r="D138" s="114" t="s">
        <v>75</v>
      </c>
      <c r="E138" s="123" t="s">
        <v>158</v>
      </c>
      <c r="F138" s="123" t="s">
        <v>159</v>
      </c>
      <c r="I138" s="116"/>
      <c r="J138" s="124">
        <f>BK138</f>
        <v>0</v>
      </c>
      <c r="L138" s="113"/>
      <c r="M138" s="118"/>
      <c r="P138" s="119">
        <f>SUM(P139:P157)</f>
        <v>0</v>
      </c>
      <c r="R138" s="119">
        <f>SUM(R139:R157)</f>
        <v>0.09193000000000001</v>
      </c>
      <c r="T138" s="120">
        <f>SUM(T139:T157)</f>
        <v>0.17504999999999998</v>
      </c>
      <c r="AR138" s="114" t="s">
        <v>86</v>
      </c>
      <c r="AT138" s="121" t="s">
        <v>75</v>
      </c>
      <c r="AU138" s="121" t="s">
        <v>84</v>
      </c>
      <c r="AY138" s="114" t="s">
        <v>122</v>
      </c>
      <c r="BK138" s="122">
        <f>SUM(BK139:BK157)</f>
        <v>0</v>
      </c>
    </row>
    <row r="139" spans="2:65" s="1" customFormat="1" ht="24.2" customHeight="1">
      <c r="B139" s="125"/>
      <c r="C139" s="126" t="s">
        <v>160</v>
      </c>
      <c r="D139" s="126" t="s">
        <v>125</v>
      </c>
      <c r="E139" s="127" t="s">
        <v>161</v>
      </c>
      <c r="F139" s="128" t="s">
        <v>162</v>
      </c>
      <c r="G139" s="129" t="s">
        <v>128</v>
      </c>
      <c r="H139" s="130">
        <v>2</v>
      </c>
      <c r="I139" s="131"/>
      <c r="J139" s="132">
        <f aca="true" t="shared" si="10" ref="J139:J157">ROUND(I139*H139,2)</f>
        <v>0</v>
      </c>
      <c r="K139" s="133"/>
      <c r="L139" s="28"/>
      <c r="M139" s="134" t="s">
        <v>1</v>
      </c>
      <c r="N139" s="135" t="s">
        <v>41</v>
      </c>
      <c r="P139" s="136">
        <f aca="true" t="shared" si="11" ref="P139:P157">O139*H139</f>
        <v>0</v>
      </c>
      <c r="Q139" s="136">
        <v>0.00157</v>
      </c>
      <c r="R139" s="136">
        <f aca="true" t="shared" si="12" ref="R139:R157">Q139*H139</f>
        <v>0.00314</v>
      </c>
      <c r="S139" s="136">
        <v>0</v>
      </c>
      <c r="T139" s="137">
        <f aca="true" t="shared" si="13" ref="T139:T157">S139*H139</f>
        <v>0</v>
      </c>
      <c r="AR139" s="138" t="s">
        <v>129</v>
      </c>
      <c r="AT139" s="138" t="s">
        <v>125</v>
      </c>
      <c r="AU139" s="138" t="s">
        <v>86</v>
      </c>
      <c r="AY139" s="13" t="s">
        <v>122</v>
      </c>
      <c r="BE139" s="139">
        <f aca="true" t="shared" si="14" ref="BE139:BE157">IF(N139="základní",J139,0)</f>
        <v>0</v>
      </c>
      <c r="BF139" s="139">
        <f aca="true" t="shared" si="15" ref="BF139:BF157">IF(N139="snížená",J139,0)</f>
        <v>0</v>
      </c>
      <c r="BG139" s="139">
        <f aca="true" t="shared" si="16" ref="BG139:BG157">IF(N139="zákl. přenesená",J139,0)</f>
        <v>0</v>
      </c>
      <c r="BH139" s="139">
        <f aca="true" t="shared" si="17" ref="BH139:BH157">IF(N139="sníž. přenesená",J139,0)</f>
        <v>0</v>
      </c>
      <c r="BI139" s="139">
        <f aca="true" t="shared" si="18" ref="BI139:BI157">IF(N139="nulová",J139,0)</f>
        <v>0</v>
      </c>
      <c r="BJ139" s="13" t="s">
        <v>84</v>
      </c>
      <c r="BK139" s="139">
        <f aca="true" t="shared" si="19" ref="BK139:BK157">ROUND(I139*H139,2)</f>
        <v>0</v>
      </c>
      <c r="BL139" s="13" t="s">
        <v>129</v>
      </c>
      <c r="BM139" s="138" t="s">
        <v>163</v>
      </c>
    </row>
    <row r="140" spans="2:65" s="1" customFormat="1" ht="24.2" customHeight="1">
      <c r="B140" s="125"/>
      <c r="C140" s="126" t="s">
        <v>164</v>
      </c>
      <c r="D140" s="126" t="s">
        <v>125</v>
      </c>
      <c r="E140" s="127" t="s">
        <v>165</v>
      </c>
      <c r="F140" s="128" t="s">
        <v>166</v>
      </c>
      <c r="G140" s="129" t="s">
        <v>128</v>
      </c>
      <c r="H140" s="130">
        <v>6</v>
      </c>
      <c r="I140" s="131"/>
      <c r="J140" s="132">
        <f t="shared" si="10"/>
        <v>0</v>
      </c>
      <c r="K140" s="133"/>
      <c r="L140" s="28"/>
      <c r="M140" s="134" t="s">
        <v>1</v>
      </c>
      <c r="N140" s="135" t="s">
        <v>41</v>
      </c>
      <c r="P140" s="136">
        <f t="shared" si="11"/>
        <v>0</v>
      </c>
      <c r="Q140" s="136">
        <v>0.00518</v>
      </c>
      <c r="R140" s="136">
        <f t="shared" si="12"/>
        <v>0.031079999999999997</v>
      </c>
      <c r="S140" s="136">
        <v>0</v>
      </c>
      <c r="T140" s="137">
        <f t="shared" si="13"/>
        <v>0</v>
      </c>
      <c r="AR140" s="138" t="s">
        <v>129</v>
      </c>
      <c r="AT140" s="138" t="s">
        <v>125</v>
      </c>
      <c r="AU140" s="138" t="s">
        <v>86</v>
      </c>
      <c r="AY140" s="13" t="s">
        <v>122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3" t="s">
        <v>84</v>
      </c>
      <c r="BK140" s="139">
        <f t="shared" si="19"/>
        <v>0</v>
      </c>
      <c r="BL140" s="13" t="s">
        <v>129</v>
      </c>
      <c r="BM140" s="138" t="s">
        <v>167</v>
      </c>
    </row>
    <row r="141" spans="2:65" s="1" customFormat="1" ht="24.2" customHeight="1">
      <c r="B141" s="125"/>
      <c r="C141" s="126" t="s">
        <v>168</v>
      </c>
      <c r="D141" s="126" t="s">
        <v>125</v>
      </c>
      <c r="E141" s="127" t="s">
        <v>169</v>
      </c>
      <c r="F141" s="128" t="s">
        <v>170</v>
      </c>
      <c r="G141" s="129" t="s">
        <v>128</v>
      </c>
      <c r="H141" s="130">
        <v>15</v>
      </c>
      <c r="I141" s="131"/>
      <c r="J141" s="132">
        <f t="shared" si="10"/>
        <v>0</v>
      </c>
      <c r="K141" s="133"/>
      <c r="L141" s="28"/>
      <c r="M141" s="134" t="s">
        <v>1</v>
      </c>
      <c r="N141" s="135" t="s">
        <v>41</v>
      </c>
      <c r="P141" s="136">
        <f t="shared" si="11"/>
        <v>0</v>
      </c>
      <c r="Q141" s="136">
        <v>0</v>
      </c>
      <c r="R141" s="136">
        <f t="shared" si="12"/>
        <v>0</v>
      </c>
      <c r="S141" s="136">
        <v>0.00497</v>
      </c>
      <c r="T141" s="137">
        <f t="shared" si="13"/>
        <v>0.07454999999999999</v>
      </c>
      <c r="AR141" s="138" t="s">
        <v>129</v>
      </c>
      <c r="AT141" s="138" t="s">
        <v>125</v>
      </c>
      <c r="AU141" s="138" t="s">
        <v>86</v>
      </c>
      <c r="AY141" s="13" t="s">
        <v>122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84</v>
      </c>
      <c r="BK141" s="139">
        <f t="shared" si="19"/>
        <v>0</v>
      </c>
      <c r="BL141" s="13" t="s">
        <v>129</v>
      </c>
      <c r="BM141" s="138" t="s">
        <v>171</v>
      </c>
    </row>
    <row r="142" spans="2:65" s="1" customFormat="1" ht="24.2" customHeight="1">
      <c r="B142" s="125"/>
      <c r="C142" s="126" t="s">
        <v>172</v>
      </c>
      <c r="D142" s="126" t="s">
        <v>125</v>
      </c>
      <c r="E142" s="127" t="s">
        <v>173</v>
      </c>
      <c r="F142" s="128" t="s">
        <v>174</v>
      </c>
      <c r="G142" s="129" t="s">
        <v>128</v>
      </c>
      <c r="H142" s="130">
        <v>15</v>
      </c>
      <c r="I142" s="131"/>
      <c r="J142" s="132">
        <f t="shared" si="10"/>
        <v>0</v>
      </c>
      <c r="K142" s="133"/>
      <c r="L142" s="28"/>
      <c r="M142" s="134" t="s">
        <v>1</v>
      </c>
      <c r="N142" s="135" t="s">
        <v>41</v>
      </c>
      <c r="P142" s="136">
        <f t="shared" si="11"/>
        <v>0</v>
      </c>
      <c r="Q142" s="136">
        <v>0</v>
      </c>
      <c r="R142" s="136">
        <f t="shared" si="12"/>
        <v>0</v>
      </c>
      <c r="S142" s="136">
        <v>0.0067</v>
      </c>
      <c r="T142" s="137">
        <f t="shared" si="13"/>
        <v>0.1005</v>
      </c>
      <c r="AR142" s="138" t="s">
        <v>129</v>
      </c>
      <c r="AT142" s="138" t="s">
        <v>125</v>
      </c>
      <c r="AU142" s="138" t="s">
        <v>86</v>
      </c>
      <c r="AY142" s="13" t="s">
        <v>122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84</v>
      </c>
      <c r="BK142" s="139">
        <f t="shared" si="19"/>
        <v>0</v>
      </c>
      <c r="BL142" s="13" t="s">
        <v>129</v>
      </c>
      <c r="BM142" s="138" t="s">
        <v>175</v>
      </c>
    </row>
    <row r="143" spans="2:65" s="1" customFormat="1" ht="24.2" customHeight="1">
      <c r="B143" s="125"/>
      <c r="C143" s="126" t="s">
        <v>8</v>
      </c>
      <c r="D143" s="126" t="s">
        <v>125</v>
      </c>
      <c r="E143" s="127" t="s">
        <v>176</v>
      </c>
      <c r="F143" s="128" t="s">
        <v>177</v>
      </c>
      <c r="G143" s="129" t="s">
        <v>128</v>
      </c>
      <c r="H143" s="130">
        <v>4</v>
      </c>
      <c r="I143" s="131"/>
      <c r="J143" s="132">
        <f t="shared" si="10"/>
        <v>0</v>
      </c>
      <c r="K143" s="133"/>
      <c r="L143" s="28"/>
      <c r="M143" s="134" t="s">
        <v>1</v>
      </c>
      <c r="N143" s="135" t="s">
        <v>41</v>
      </c>
      <c r="P143" s="136">
        <f t="shared" si="11"/>
        <v>0</v>
      </c>
      <c r="Q143" s="136">
        <v>0.00284</v>
      </c>
      <c r="R143" s="136">
        <f t="shared" si="12"/>
        <v>0.01136</v>
      </c>
      <c r="S143" s="136">
        <v>0</v>
      </c>
      <c r="T143" s="137">
        <f t="shared" si="13"/>
        <v>0</v>
      </c>
      <c r="AR143" s="138" t="s">
        <v>129</v>
      </c>
      <c r="AT143" s="138" t="s">
        <v>125</v>
      </c>
      <c r="AU143" s="138" t="s">
        <v>86</v>
      </c>
      <c r="AY143" s="13" t="s">
        <v>122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84</v>
      </c>
      <c r="BK143" s="139">
        <f t="shared" si="19"/>
        <v>0</v>
      </c>
      <c r="BL143" s="13" t="s">
        <v>129</v>
      </c>
      <c r="BM143" s="138" t="s">
        <v>178</v>
      </c>
    </row>
    <row r="144" spans="2:65" s="1" customFormat="1" ht="24.2" customHeight="1">
      <c r="B144" s="125"/>
      <c r="C144" s="126" t="s">
        <v>179</v>
      </c>
      <c r="D144" s="126" t="s">
        <v>125</v>
      </c>
      <c r="E144" s="127" t="s">
        <v>180</v>
      </c>
      <c r="F144" s="128" t="s">
        <v>181</v>
      </c>
      <c r="G144" s="129" t="s">
        <v>128</v>
      </c>
      <c r="H144" s="130">
        <v>4</v>
      </c>
      <c r="I144" s="131"/>
      <c r="J144" s="132">
        <f t="shared" si="10"/>
        <v>0</v>
      </c>
      <c r="K144" s="133"/>
      <c r="L144" s="28"/>
      <c r="M144" s="134" t="s">
        <v>1</v>
      </c>
      <c r="N144" s="135" t="s">
        <v>41</v>
      </c>
      <c r="P144" s="136">
        <f t="shared" si="11"/>
        <v>0</v>
      </c>
      <c r="Q144" s="136">
        <v>0.00373</v>
      </c>
      <c r="R144" s="136">
        <f t="shared" si="12"/>
        <v>0.01492</v>
      </c>
      <c r="S144" s="136">
        <v>0</v>
      </c>
      <c r="T144" s="137">
        <f t="shared" si="13"/>
        <v>0</v>
      </c>
      <c r="AR144" s="138" t="s">
        <v>129</v>
      </c>
      <c r="AT144" s="138" t="s">
        <v>125</v>
      </c>
      <c r="AU144" s="138" t="s">
        <v>86</v>
      </c>
      <c r="AY144" s="13" t="s">
        <v>122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84</v>
      </c>
      <c r="BK144" s="139">
        <f t="shared" si="19"/>
        <v>0</v>
      </c>
      <c r="BL144" s="13" t="s">
        <v>129</v>
      </c>
      <c r="BM144" s="138" t="s">
        <v>182</v>
      </c>
    </row>
    <row r="145" spans="2:65" s="1" customFormat="1" ht="37.9" customHeight="1">
      <c r="B145" s="125"/>
      <c r="C145" s="126" t="s">
        <v>183</v>
      </c>
      <c r="D145" s="126" t="s">
        <v>125</v>
      </c>
      <c r="E145" s="127" t="s">
        <v>184</v>
      </c>
      <c r="F145" s="128" t="s">
        <v>185</v>
      </c>
      <c r="G145" s="129" t="s">
        <v>128</v>
      </c>
      <c r="H145" s="130">
        <v>6</v>
      </c>
      <c r="I145" s="131"/>
      <c r="J145" s="132">
        <f t="shared" si="10"/>
        <v>0</v>
      </c>
      <c r="K145" s="133"/>
      <c r="L145" s="28"/>
      <c r="M145" s="134" t="s">
        <v>1</v>
      </c>
      <c r="N145" s="135" t="s">
        <v>41</v>
      </c>
      <c r="P145" s="136">
        <f t="shared" si="11"/>
        <v>0</v>
      </c>
      <c r="Q145" s="136">
        <v>0.00019</v>
      </c>
      <c r="R145" s="136">
        <f t="shared" si="12"/>
        <v>0.00114</v>
      </c>
      <c r="S145" s="136">
        <v>0</v>
      </c>
      <c r="T145" s="137">
        <f t="shared" si="13"/>
        <v>0</v>
      </c>
      <c r="AR145" s="138" t="s">
        <v>129</v>
      </c>
      <c r="AT145" s="138" t="s">
        <v>125</v>
      </c>
      <c r="AU145" s="138" t="s">
        <v>86</v>
      </c>
      <c r="AY145" s="13" t="s">
        <v>122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84</v>
      </c>
      <c r="BK145" s="139">
        <f t="shared" si="19"/>
        <v>0</v>
      </c>
      <c r="BL145" s="13" t="s">
        <v>129</v>
      </c>
      <c r="BM145" s="138" t="s">
        <v>186</v>
      </c>
    </row>
    <row r="146" spans="2:65" s="1" customFormat="1" ht="24.2" customHeight="1">
      <c r="B146" s="125"/>
      <c r="C146" s="126" t="s">
        <v>187</v>
      </c>
      <c r="D146" s="126" t="s">
        <v>125</v>
      </c>
      <c r="E146" s="127" t="s">
        <v>188</v>
      </c>
      <c r="F146" s="128" t="s">
        <v>189</v>
      </c>
      <c r="G146" s="129" t="s">
        <v>190</v>
      </c>
      <c r="H146" s="130">
        <v>4</v>
      </c>
      <c r="I146" s="131"/>
      <c r="J146" s="132">
        <f t="shared" si="10"/>
        <v>0</v>
      </c>
      <c r="K146" s="133"/>
      <c r="L146" s="28"/>
      <c r="M146" s="134" t="s">
        <v>1</v>
      </c>
      <c r="N146" s="135" t="s">
        <v>41</v>
      </c>
      <c r="P146" s="136">
        <f t="shared" si="11"/>
        <v>0</v>
      </c>
      <c r="Q146" s="136">
        <v>0.00022</v>
      </c>
      <c r="R146" s="136">
        <f t="shared" si="12"/>
        <v>0.00088</v>
      </c>
      <c r="S146" s="136">
        <v>0</v>
      </c>
      <c r="T146" s="137">
        <f t="shared" si="13"/>
        <v>0</v>
      </c>
      <c r="AR146" s="138" t="s">
        <v>129</v>
      </c>
      <c r="AT146" s="138" t="s">
        <v>125</v>
      </c>
      <c r="AU146" s="138" t="s">
        <v>86</v>
      </c>
      <c r="AY146" s="13" t="s">
        <v>122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3" t="s">
        <v>84</v>
      </c>
      <c r="BK146" s="139">
        <f t="shared" si="19"/>
        <v>0</v>
      </c>
      <c r="BL146" s="13" t="s">
        <v>129</v>
      </c>
      <c r="BM146" s="138" t="s">
        <v>191</v>
      </c>
    </row>
    <row r="147" spans="2:65" s="1" customFormat="1" ht="24.2" customHeight="1">
      <c r="B147" s="125"/>
      <c r="C147" s="126" t="s">
        <v>129</v>
      </c>
      <c r="D147" s="126" t="s">
        <v>125</v>
      </c>
      <c r="E147" s="127" t="s">
        <v>192</v>
      </c>
      <c r="F147" s="128" t="s">
        <v>193</v>
      </c>
      <c r="G147" s="129" t="s">
        <v>190</v>
      </c>
      <c r="H147" s="130">
        <v>1</v>
      </c>
      <c r="I147" s="131"/>
      <c r="J147" s="132">
        <f t="shared" si="10"/>
        <v>0</v>
      </c>
      <c r="K147" s="133"/>
      <c r="L147" s="28"/>
      <c r="M147" s="134" t="s">
        <v>1</v>
      </c>
      <c r="N147" s="135" t="s">
        <v>41</v>
      </c>
      <c r="P147" s="136">
        <f t="shared" si="11"/>
        <v>0</v>
      </c>
      <c r="Q147" s="136">
        <v>0.0005</v>
      </c>
      <c r="R147" s="136">
        <f t="shared" si="12"/>
        <v>0.0005</v>
      </c>
      <c r="S147" s="136">
        <v>0</v>
      </c>
      <c r="T147" s="137">
        <f t="shared" si="13"/>
        <v>0</v>
      </c>
      <c r="AR147" s="138" t="s">
        <v>129</v>
      </c>
      <c r="AT147" s="138" t="s">
        <v>125</v>
      </c>
      <c r="AU147" s="138" t="s">
        <v>86</v>
      </c>
      <c r="AY147" s="13" t="s">
        <v>122</v>
      </c>
      <c r="BE147" s="139">
        <f t="shared" si="14"/>
        <v>0</v>
      </c>
      <c r="BF147" s="139">
        <f t="shared" si="15"/>
        <v>0</v>
      </c>
      <c r="BG147" s="139">
        <f t="shared" si="16"/>
        <v>0</v>
      </c>
      <c r="BH147" s="139">
        <f t="shared" si="17"/>
        <v>0</v>
      </c>
      <c r="BI147" s="139">
        <f t="shared" si="18"/>
        <v>0</v>
      </c>
      <c r="BJ147" s="13" t="s">
        <v>84</v>
      </c>
      <c r="BK147" s="139">
        <f t="shared" si="19"/>
        <v>0</v>
      </c>
      <c r="BL147" s="13" t="s">
        <v>129</v>
      </c>
      <c r="BM147" s="138" t="s">
        <v>194</v>
      </c>
    </row>
    <row r="148" spans="2:65" s="1" customFormat="1" ht="16.5" customHeight="1">
      <c r="B148" s="125"/>
      <c r="C148" s="126" t="s">
        <v>195</v>
      </c>
      <c r="D148" s="126" t="s">
        <v>125</v>
      </c>
      <c r="E148" s="127" t="s">
        <v>196</v>
      </c>
      <c r="F148" s="128" t="s">
        <v>197</v>
      </c>
      <c r="G148" s="129" t="s">
        <v>190</v>
      </c>
      <c r="H148" s="130">
        <v>1</v>
      </c>
      <c r="I148" s="131"/>
      <c r="J148" s="132">
        <f t="shared" si="10"/>
        <v>0</v>
      </c>
      <c r="K148" s="133"/>
      <c r="L148" s="28"/>
      <c r="M148" s="134" t="s">
        <v>1</v>
      </c>
      <c r="N148" s="135" t="s">
        <v>41</v>
      </c>
      <c r="P148" s="136">
        <f t="shared" si="11"/>
        <v>0</v>
      </c>
      <c r="Q148" s="136">
        <v>0.00077</v>
      </c>
      <c r="R148" s="136">
        <f t="shared" si="12"/>
        <v>0.00077</v>
      </c>
      <c r="S148" s="136">
        <v>0</v>
      </c>
      <c r="T148" s="137">
        <f t="shared" si="13"/>
        <v>0</v>
      </c>
      <c r="AR148" s="138" t="s">
        <v>129</v>
      </c>
      <c r="AT148" s="138" t="s">
        <v>125</v>
      </c>
      <c r="AU148" s="138" t="s">
        <v>86</v>
      </c>
      <c r="AY148" s="13" t="s">
        <v>122</v>
      </c>
      <c r="BE148" s="139">
        <f t="shared" si="14"/>
        <v>0</v>
      </c>
      <c r="BF148" s="139">
        <f t="shared" si="15"/>
        <v>0</v>
      </c>
      <c r="BG148" s="139">
        <f t="shared" si="16"/>
        <v>0</v>
      </c>
      <c r="BH148" s="139">
        <f t="shared" si="17"/>
        <v>0</v>
      </c>
      <c r="BI148" s="139">
        <f t="shared" si="18"/>
        <v>0</v>
      </c>
      <c r="BJ148" s="13" t="s">
        <v>84</v>
      </c>
      <c r="BK148" s="139">
        <f t="shared" si="19"/>
        <v>0</v>
      </c>
      <c r="BL148" s="13" t="s">
        <v>129</v>
      </c>
      <c r="BM148" s="138" t="s">
        <v>198</v>
      </c>
    </row>
    <row r="149" spans="2:65" s="1" customFormat="1" ht="21.75" customHeight="1">
      <c r="B149" s="125"/>
      <c r="C149" s="126" t="s">
        <v>199</v>
      </c>
      <c r="D149" s="126" t="s">
        <v>125</v>
      </c>
      <c r="E149" s="127" t="s">
        <v>200</v>
      </c>
      <c r="F149" s="128" t="s">
        <v>201</v>
      </c>
      <c r="G149" s="129" t="s">
        <v>190</v>
      </c>
      <c r="H149" s="130">
        <v>1</v>
      </c>
      <c r="I149" s="131"/>
      <c r="J149" s="132">
        <f t="shared" si="10"/>
        <v>0</v>
      </c>
      <c r="K149" s="133"/>
      <c r="L149" s="28"/>
      <c r="M149" s="134" t="s">
        <v>1</v>
      </c>
      <c r="N149" s="135" t="s">
        <v>41</v>
      </c>
      <c r="P149" s="136">
        <f t="shared" si="11"/>
        <v>0</v>
      </c>
      <c r="Q149" s="136">
        <v>0.00021</v>
      </c>
      <c r="R149" s="136">
        <f t="shared" si="12"/>
        <v>0.00021</v>
      </c>
      <c r="S149" s="136">
        <v>0</v>
      </c>
      <c r="T149" s="137">
        <f t="shared" si="13"/>
        <v>0</v>
      </c>
      <c r="AR149" s="138" t="s">
        <v>129</v>
      </c>
      <c r="AT149" s="138" t="s">
        <v>125</v>
      </c>
      <c r="AU149" s="138" t="s">
        <v>86</v>
      </c>
      <c r="AY149" s="13" t="s">
        <v>122</v>
      </c>
      <c r="BE149" s="139">
        <f t="shared" si="14"/>
        <v>0</v>
      </c>
      <c r="BF149" s="139">
        <f t="shared" si="15"/>
        <v>0</v>
      </c>
      <c r="BG149" s="139">
        <f t="shared" si="16"/>
        <v>0</v>
      </c>
      <c r="BH149" s="139">
        <f t="shared" si="17"/>
        <v>0</v>
      </c>
      <c r="BI149" s="139">
        <f t="shared" si="18"/>
        <v>0</v>
      </c>
      <c r="BJ149" s="13" t="s">
        <v>84</v>
      </c>
      <c r="BK149" s="139">
        <f t="shared" si="19"/>
        <v>0</v>
      </c>
      <c r="BL149" s="13" t="s">
        <v>129</v>
      </c>
      <c r="BM149" s="138" t="s">
        <v>202</v>
      </c>
    </row>
    <row r="150" spans="2:65" s="1" customFormat="1" ht="21.75" customHeight="1">
      <c r="B150" s="125"/>
      <c r="C150" s="126" t="s">
        <v>203</v>
      </c>
      <c r="D150" s="126" t="s">
        <v>125</v>
      </c>
      <c r="E150" s="127" t="s">
        <v>204</v>
      </c>
      <c r="F150" s="128" t="s">
        <v>205</v>
      </c>
      <c r="G150" s="129" t="s">
        <v>190</v>
      </c>
      <c r="H150" s="130">
        <v>2</v>
      </c>
      <c r="I150" s="131"/>
      <c r="J150" s="132">
        <f t="shared" si="10"/>
        <v>0</v>
      </c>
      <c r="K150" s="133"/>
      <c r="L150" s="28"/>
      <c r="M150" s="134" t="s">
        <v>1</v>
      </c>
      <c r="N150" s="135" t="s">
        <v>41</v>
      </c>
      <c r="P150" s="136">
        <f t="shared" si="11"/>
        <v>0</v>
      </c>
      <c r="Q150" s="136">
        <v>0.0005</v>
      </c>
      <c r="R150" s="136">
        <f t="shared" si="12"/>
        <v>0.001</v>
      </c>
      <c r="S150" s="136">
        <v>0</v>
      </c>
      <c r="T150" s="137">
        <f t="shared" si="13"/>
        <v>0</v>
      </c>
      <c r="AR150" s="138" t="s">
        <v>129</v>
      </c>
      <c r="AT150" s="138" t="s">
        <v>125</v>
      </c>
      <c r="AU150" s="138" t="s">
        <v>86</v>
      </c>
      <c r="AY150" s="13" t="s">
        <v>122</v>
      </c>
      <c r="BE150" s="139">
        <f t="shared" si="14"/>
        <v>0</v>
      </c>
      <c r="BF150" s="139">
        <f t="shared" si="15"/>
        <v>0</v>
      </c>
      <c r="BG150" s="139">
        <f t="shared" si="16"/>
        <v>0</v>
      </c>
      <c r="BH150" s="139">
        <f t="shared" si="17"/>
        <v>0</v>
      </c>
      <c r="BI150" s="139">
        <f t="shared" si="18"/>
        <v>0</v>
      </c>
      <c r="BJ150" s="13" t="s">
        <v>84</v>
      </c>
      <c r="BK150" s="139">
        <f t="shared" si="19"/>
        <v>0</v>
      </c>
      <c r="BL150" s="13" t="s">
        <v>129</v>
      </c>
      <c r="BM150" s="138" t="s">
        <v>206</v>
      </c>
    </row>
    <row r="151" spans="2:65" s="1" customFormat="1" ht="21.75" customHeight="1">
      <c r="B151" s="125"/>
      <c r="C151" s="126" t="s">
        <v>207</v>
      </c>
      <c r="D151" s="126" t="s">
        <v>125</v>
      </c>
      <c r="E151" s="127" t="s">
        <v>208</v>
      </c>
      <c r="F151" s="128" t="s">
        <v>209</v>
      </c>
      <c r="G151" s="129" t="s">
        <v>190</v>
      </c>
      <c r="H151" s="130">
        <v>3</v>
      </c>
      <c r="I151" s="131"/>
      <c r="J151" s="132">
        <f t="shared" si="10"/>
        <v>0</v>
      </c>
      <c r="K151" s="133"/>
      <c r="L151" s="28"/>
      <c r="M151" s="134" t="s">
        <v>1</v>
      </c>
      <c r="N151" s="135" t="s">
        <v>41</v>
      </c>
      <c r="P151" s="136">
        <f t="shared" si="11"/>
        <v>0</v>
      </c>
      <c r="Q151" s="136">
        <v>0.00107</v>
      </c>
      <c r="R151" s="136">
        <f t="shared" si="12"/>
        <v>0.00321</v>
      </c>
      <c r="S151" s="136">
        <v>0</v>
      </c>
      <c r="T151" s="137">
        <f t="shared" si="13"/>
        <v>0</v>
      </c>
      <c r="AR151" s="138" t="s">
        <v>129</v>
      </c>
      <c r="AT151" s="138" t="s">
        <v>125</v>
      </c>
      <c r="AU151" s="138" t="s">
        <v>86</v>
      </c>
      <c r="AY151" s="13" t="s">
        <v>122</v>
      </c>
      <c r="BE151" s="139">
        <f t="shared" si="14"/>
        <v>0</v>
      </c>
      <c r="BF151" s="139">
        <f t="shared" si="15"/>
        <v>0</v>
      </c>
      <c r="BG151" s="139">
        <f t="shared" si="16"/>
        <v>0</v>
      </c>
      <c r="BH151" s="139">
        <f t="shared" si="17"/>
        <v>0</v>
      </c>
      <c r="BI151" s="139">
        <f t="shared" si="18"/>
        <v>0</v>
      </c>
      <c r="BJ151" s="13" t="s">
        <v>84</v>
      </c>
      <c r="BK151" s="139">
        <f t="shared" si="19"/>
        <v>0</v>
      </c>
      <c r="BL151" s="13" t="s">
        <v>129</v>
      </c>
      <c r="BM151" s="138" t="s">
        <v>210</v>
      </c>
    </row>
    <row r="152" spans="2:65" s="1" customFormat="1" ht="21.75" customHeight="1">
      <c r="B152" s="125"/>
      <c r="C152" s="126" t="s">
        <v>7</v>
      </c>
      <c r="D152" s="126" t="s">
        <v>125</v>
      </c>
      <c r="E152" s="127" t="s">
        <v>211</v>
      </c>
      <c r="F152" s="128" t="s">
        <v>212</v>
      </c>
      <c r="G152" s="129" t="s">
        <v>190</v>
      </c>
      <c r="H152" s="130">
        <v>1</v>
      </c>
      <c r="I152" s="131"/>
      <c r="J152" s="132">
        <f t="shared" si="10"/>
        <v>0</v>
      </c>
      <c r="K152" s="133"/>
      <c r="L152" s="28"/>
      <c r="M152" s="134" t="s">
        <v>1</v>
      </c>
      <c r="N152" s="135" t="s">
        <v>41</v>
      </c>
      <c r="P152" s="136">
        <f t="shared" si="11"/>
        <v>0</v>
      </c>
      <c r="Q152" s="136">
        <v>0.00031</v>
      </c>
      <c r="R152" s="136">
        <f t="shared" si="12"/>
        <v>0.00031</v>
      </c>
      <c r="S152" s="136">
        <v>0</v>
      </c>
      <c r="T152" s="137">
        <f t="shared" si="13"/>
        <v>0</v>
      </c>
      <c r="AR152" s="138" t="s">
        <v>129</v>
      </c>
      <c r="AT152" s="138" t="s">
        <v>125</v>
      </c>
      <c r="AU152" s="138" t="s">
        <v>86</v>
      </c>
      <c r="AY152" s="13" t="s">
        <v>122</v>
      </c>
      <c r="BE152" s="139">
        <f t="shared" si="14"/>
        <v>0</v>
      </c>
      <c r="BF152" s="139">
        <f t="shared" si="15"/>
        <v>0</v>
      </c>
      <c r="BG152" s="139">
        <f t="shared" si="16"/>
        <v>0</v>
      </c>
      <c r="BH152" s="139">
        <f t="shared" si="17"/>
        <v>0</v>
      </c>
      <c r="BI152" s="139">
        <f t="shared" si="18"/>
        <v>0</v>
      </c>
      <c r="BJ152" s="13" t="s">
        <v>84</v>
      </c>
      <c r="BK152" s="139">
        <f t="shared" si="19"/>
        <v>0</v>
      </c>
      <c r="BL152" s="13" t="s">
        <v>129</v>
      </c>
      <c r="BM152" s="138" t="s">
        <v>213</v>
      </c>
    </row>
    <row r="153" spans="2:65" s="1" customFormat="1" ht="55.5" customHeight="1">
      <c r="B153" s="125"/>
      <c r="C153" s="126" t="s">
        <v>214</v>
      </c>
      <c r="D153" s="126" t="s">
        <v>125</v>
      </c>
      <c r="E153" s="127" t="s">
        <v>215</v>
      </c>
      <c r="F153" s="128" t="s">
        <v>216</v>
      </c>
      <c r="G153" s="129" t="s">
        <v>217</v>
      </c>
      <c r="H153" s="130">
        <v>1</v>
      </c>
      <c r="I153" s="131"/>
      <c r="J153" s="132">
        <f t="shared" si="10"/>
        <v>0</v>
      </c>
      <c r="K153" s="133"/>
      <c r="L153" s="28"/>
      <c r="M153" s="134" t="s">
        <v>1</v>
      </c>
      <c r="N153" s="135" t="s">
        <v>41</v>
      </c>
      <c r="P153" s="136">
        <f t="shared" si="11"/>
        <v>0</v>
      </c>
      <c r="Q153" s="136">
        <v>0.01329</v>
      </c>
      <c r="R153" s="136">
        <f t="shared" si="12"/>
        <v>0.01329</v>
      </c>
      <c r="S153" s="136">
        <v>0</v>
      </c>
      <c r="T153" s="137">
        <f t="shared" si="13"/>
        <v>0</v>
      </c>
      <c r="AR153" s="138" t="s">
        <v>129</v>
      </c>
      <c r="AT153" s="138" t="s">
        <v>125</v>
      </c>
      <c r="AU153" s="138" t="s">
        <v>86</v>
      </c>
      <c r="AY153" s="13" t="s">
        <v>122</v>
      </c>
      <c r="BE153" s="139">
        <f t="shared" si="14"/>
        <v>0</v>
      </c>
      <c r="BF153" s="139">
        <f t="shared" si="15"/>
        <v>0</v>
      </c>
      <c r="BG153" s="139">
        <f t="shared" si="16"/>
        <v>0</v>
      </c>
      <c r="BH153" s="139">
        <f t="shared" si="17"/>
        <v>0</v>
      </c>
      <c r="BI153" s="139">
        <f t="shared" si="18"/>
        <v>0</v>
      </c>
      <c r="BJ153" s="13" t="s">
        <v>84</v>
      </c>
      <c r="BK153" s="139">
        <f t="shared" si="19"/>
        <v>0</v>
      </c>
      <c r="BL153" s="13" t="s">
        <v>129</v>
      </c>
      <c r="BM153" s="138" t="s">
        <v>218</v>
      </c>
    </row>
    <row r="154" spans="2:65" s="1" customFormat="1" ht="37.9" customHeight="1">
      <c r="B154" s="125"/>
      <c r="C154" s="126" t="s">
        <v>219</v>
      </c>
      <c r="D154" s="126" t="s">
        <v>125</v>
      </c>
      <c r="E154" s="127" t="s">
        <v>220</v>
      </c>
      <c r="F154" s="128" t="s">
        <v>221</v>
      </c>
      <c r="G154" s="129" t="s">
        <v>190</v>
      </c>
      <c r="H154" s="130">
        <v>1</v>
      </c>
      <c r="I154" s="131"/>
      <c r="J154" s="132">
        <f t="shared" si="10"/>
        <v>0</v>
      </c>
      <c r="K154" s="133"/>
      <c r="L154" s="28"/>
      <c r="M154" s="134" t="s">
        <v>1</v>
      </c>
      <c r="N154" s="135" t="s">
        <v>41</v>
      </c>
      <c r="P154" s="136">
        <f t="shared" si="11"/>
        <v>0</v>
      </c>
      <c r="Q154" s="136">
        <v>0.00485</v>
      </c>
      <c r="R154" s="136">
        <f t="shared" si="12"/>
        <v>0.00485</v>
      </c>
      <c r="S154" s="136">
        <v>0</v>
      </c>
      <c r="T154" s="137">
        <f t="shared" si="13"/>
        <v>0</v>
      </c>
      <c r="AR154" s="138" t="s">
        <v>129</v>
      </c>
      <c r="AT154" s="138" t="s">
        <v>125</v>
      </c>
      <c r="AU154" s="138" t="s">
        <v>86</v>
      </c>
      <c r="AY154" s="13" t="s">
        <v>122</v>
      </c>
      <c r="BE154" s="139">
        <f t="shared" si="14"/>
        <v>0</v>
      </c>
      <c r="BF154" s="139">
        <f t="shared" si="15"/>
        <v>0</v>
      </c>
      <c r="BG154" s="139">
        <f t="shared" si="16"/>
        <v>0</v>
      </c>
      <c r="BH154" s="139">
        <f t="shared" si="17"/>
        <v>0</v>
      </c>
      <c r="BI154" s="139">
        <f t="shared" si="18"/>
        <v>0</v>
      </c>
      <c r="BJ154" s="13" t="s">
        <v>84</v>
      </c>
      <c r="BK154" s="139">
        <f t="shared" si="19"/>
        <v>0</v>
      </c>
      <c r="BL154" s="13" t="s">
        <v>129</v>
      </c>
      <c r="BM154" s="138" t="s">
        <v>222</v>
      </c>
    </row>
    <row r="155" spans="2:65" s="1" customFormat="1" ht="24.2" customHeight="1">
      <c r="B155" s="125"/>
      <c r="C155" s="126" t="s">
        <v>223</v>
      </c>
      <c r="D155" s="126" t="s">
        <v>125</v>
      </c>
      <c r="E155" s="127" t="s">
        <v>224</v>
      </c>
      <c r="F155" s="128" t="s">
        <v>225</v>
      </c>
      <c r="G155" s="129" t="s">
        <v>128</v>
      </c>
      <c r="H155" s="130">
        <v>20</v>
      </c>
      <c r="I155" s="131"/>
      <c r="J155" s="132">
        <f t="shared" si="10"/>
        <v>0</v>
      </c>
      <c r="K155" s="133"/>
      <c r="L155" s="28"/>
      <c r="M155" s="134" t="s">
        <v>1</v>
      </c>
      <c r="N155" s="135" t="s">
        <v>41</v>
      </c>
      <c r="P155" s="136">
        <f t="shared" si="11"/>
        <v>0</v>
      </c>
      <c r="Q155" s="136">
        <v>0.00019</v>
      </c>
      <c r="R155" s="136">
        <f t="shared" si="12"/>
        <v>0.0038000000000000004</v>
      </c>
      <c r="S155" s="136">
        <v>0</v>
      </c>
      <c r="T155" s="137">
        <f t="shared" si="13"/>
        <v>0</v>
      </c>
      <c r="AR155" s="138" t="s">
        <v>141</v>
      </c>
      <c r="AT155" s="138" t="s">
        <v>125</v>
      </c>
      <c r="AU155" s="138" t="s">
        <v>86</v>
      </c>
      <c r="AY155" s="13" t="s">
        <v>122</v>
      </c>
      <c r="BE155" s="139">
        <f t="shared" si="14"/>
        <v>0</v>
      </c>
      <c r="BF155" s="139">
        <f t="shared" si="15"/>
        <v>0</v>
      </c>
      <c r="BG155" s="139">
        <f t="shared" si="16"/>
        <v>0</v>
      </c>
      <c r="BH155" s="139">
        <f t="shared" si="17"/>
        <v>0</v>
      </c>
      <c r="BI155" s="139">
        <f t="shared" si="18"/>
        <v>0</v>
      </c>
      <c r="BJ155" s="13" t="s">
        <v>84</v>
      </c>
      <c r="BK155" s="139">
        <f t="shared" si="19"/>
        <v>0</v>
      </c>
      <c r="BL155" s="13" t="s">
        <v>141</v>
      </c>
      <c r="BM155" s="138" t="s">
        <v>226</v>
      </c>
    </row>
    <row r="156" spans="2:65" s="1" customFormat="1" ht="24.2" customHeight="1">
      <c r="B156" s="125"/>
      <c r="C156" s="126" t="s">
        <v>227</v>
      </c>
      <c r="D156" s="126" t="s">
        <v>125</v>
      </c>
      <c r="E156" s="127" t="s">
        <v>228</v>
      </c>
      <c r="F156" s="128" t="s">
        <v>229</v>
      </c>
      <c r="G156" s="129" t="s">
        <v>190</v>
      </c>
      <c r="H156" s="130">
        <v>1</v>
      </c>
      <c r="I156" s="131"/>
      <c r="J156" s="132">
        <f t="shared" si="10"/>
        <v>0</v>
      </c>
      <c r="K156" s="133"/>
      <c r="L156" s="28"/>
      <c r="M156" s="134" t="s">
        <v>1</v>
      </c>
      <c r="N156" s="135" t="s">
        <v>41</v>
      </c>
      <c r="P156" s="136">
        <f t="shared" si="11"/>
        <v>0</v>
      </c>
      <c r="Q156" s="136">
        <v>0.00147</v>
      </c>
      <c r="R156" s="136">
        <f t="shared" si="12"/>
        <v>0.00147</v>
      </c>
      <c r="S156" s="136">
        <v>0</v>
      </c>
      <c r="T156" s="137">
        <f t="shared" si="13"/>
        <v>0</v>
      </c>
      <c r="AR156" s="138" t="s">
        <v>129</v>
      </c>
      <c r="AT156" s="138" t="s">
        <v>125</v>
      </c>
      <c r="AU156" s="138" t="s">
        <v>86</v>
      </c>
      <c r="AY156" s="13" t="s">
        <v>122</v>
      </c>
      <c r="BE156" s="139">
        <f t="shared" si="14"/>
        <v>0</v>
      </c>
      <c r="BF156" s="139">
        <f t="shared" si="15"/>
        <v>0</v>
      </c>
      <c r="BG156" s="139">
        <f t="shared" si="16"/>
        <v>0</v>
      </c>
      <c r="BH156" s="139">
        <f t="shared" si="17"/>
        <v>0</v>
      </c>
      <c r="BI156" s="139">
        <f t="shared" si="18"/>
        <v>0</v>
      </c>
      <c r="BJ156" s="13" t="s">
        <v>84</v>
      </c>
      <c r="BK156" s="139">
        <f t="shared" si="19"/>
        <v>0</v>
      </c>
      <c r="BL156" s="13" t="s">
        <v>129</v>
      </c>
      <c r="BM156" s="138" t="s">
        <v>230</v>
      </c>
    </row>
    <row r="157" spans="2:65" s="1" customFormat="1" ht="24.2" customHeight="1">
      <c r="B157" s="125"/>
      <c r="C157" s="126" t="s">
        <v>231</v>
      </c>
      <c r="D157" s="126" t="s">
        <v>125</v>
      </c>
      <c r="E157" s="127" t="s">
        <v>232</v>
      </c>
      <c r="F157" s="128" t="s">
        <v>233</v>
      </c>
      <c r="G157" s="129" t="s">
        <v>156</v>
      </c>
      <c r="H157" s="130">
        <v>0.088</v>
      </c>
      <c r="I157" s="131"/>
      <c r="J157" s="132">
        <f t="shared" si="10"/>
        <v>0</v>
      </c>
      <c r="K157" s="133"/>
      <c r="L157" s="28"/>
      <c r="M157" s="134" t="s">
        <v>1</v>
      </c>
      <c r="N157" s="135" t="s">
        <v>41</v>
      </c>
      <c r="P157" s="136">
        <f t="shared" si="11"/>
        <v>0</v>
      </c>
      <c r="Q157" s="136">
        <v>0</v>
      </c>
      <c r="R157" s="136">
        <f t="shared" si="12"/>
        <v>0</v>
      </c>
      <c r="S157" s="136">
        <v>0</v>
      </c>
      <c r="T157" s="137">
        <f t="shared" si="13"/>
        <v>0</v>
      </c>
      <c r="AR157" s="138" t="s">
        <v>129</v>
      </c>
      <c r="AT157" s="138" t="s">
        <v>125</v>
      </c>
      <c r="AU157" s="138" t="s">
        <v>86</v>
      </c>
      <c r="AY157" s="13" t="s">
        <v>122</v>
      </c>
      <c r="BE157" s="139">
        <f t="shared" si="14"/>
        <v>0</v>
      </c>
      <c r="BF157" s="139">
        <f t="shared" si="15"/>
        <v>0</v>
      </c>
      <c r="BG157" s="139">
        <f t="shared" si="16"/>
        <v>0</v>
      </c>
      <c r="BH157" s="139">
        <f t="shared" si="17"/>
        <v>0</v>
      </c>
      <c r="BI157" s="139">
        <f t="shared" si="18"/>
        <v>0</v>
      </c>
      <c r="BJ157" s="13" t="s">
        <v>84</v>
      </c>
      <c r="BK157" s="139">
        <f t="shared" si="19"/>
        <v>0</v>
      </c>
      <c r="BL157" s="13" t="s">
        <v>129</v>
      </c>
      <c r="BM157" s="138" t="s">
        <v>234</v>
      </c>
    </row>
    <row r="158" spans="2:63" s="11" customFormat="1" ht="22.9" customHeight="1">
      <c r="B158" s="113"/>
      <c r="D158" s="114" t="s">
        <v>75</v>
      </c>
      <c r="E158" s="123" t="s">
        <v>235</v>
      </c>
      <c r="F158" s="123" t="s">
        <v>236</v>
      </c>
      <c r="I158" s="116"/>
      <c r="J158" s="124">
        <f>BK158</f>
        <v>0</v>
      </c>
      <c r="L158" s="113"/>
      <c r="M158" s="118"/>
      <c r="P158" s="119">
        <f>SUM(P159:P186)</f>
        <v>0</v>
      </c>
      <c r="R158" s="119">
        <f>SUM(R159:R186)</f>
        <v>0.12713</v>
      </c>
      <c r="T158" s="120">
        <f>SUM(T159:T186)</f>
        <v>0.07853999999999998</v>
      </c>
      <c r="AR158" s="114" t="s">
        <v>86</v>
      </c>
      <c r="AT158" s="121" t="s">
        <v>75</v>
      </c>
      <c r="AU158" s="121" t="s">
        <v>84</v>
      </c>
      <c r="AY158" s="114" t="s">
        <v>122</v>
      </c>
      <c r="BK158" s="122">
        <f>SUM(BK159:BK186)</f>
        <v>0</v>
      </c>
    </row>
    <row r="159" spans="2:65" s="1" customFormat="1" ht="33" customHeight="1">
      <c r="B159" s="125"/>
      <c r="C159" s="126" t="s">
        <v>237</v>
      </c>
      <c r="D159" s="126" t="s">
        <v>125</v>
      </c>
      <c r="E159" s="127" t="s">
        <v>238</v>
      </c>
      <c r="F159" s="128" t="s">
        <v>239</v>
      </c>
      <c r="G159" s="129" t="s">
        <v>190</v>
      </c>
      <c r="H159" s="130">
        <v>2</v>
      </c>
      <c r="I159" s="131"/>
      <c r="J159" s="132">
        <f aca="true" t="shared" si="20" ref="J159:J180">ROUND(I159*H159,2)</f>
        <v>0</v>
      </c>
      <c r="K159" s="133"/>
      <c r="L159" s="28"/>
      <c r="M159" s="134" t="s">
        <v>1</v>
      </c>
      <c r="N159" s="135" t="s">
        <v>41</v>
      </c>
      <c r="P159" s="136">
        <f aca="true" t="shared" si="21" ref="P159:P180">O159*H159</f>
        <v>0</v>
      </c>
      <c r="Q159" s="136">
        <v>0.00065</v>
      </c>
      <c r="R159" s="136">
        <f aca="true" t="shared" si="22" ref="R159:R180">Q159*H159</f>
        <v>0.0013</v>
      </c>
      <c r="S159" s="136">
        <v>0</v>
      </c>
      <c r="T159" s="137">
        <f aca="true" t="shared" si="23" ref="T159:T180">S159*H159</f>
        <v>0</v>
      </c>
      <c r="AR159" s="138" t="s">
        <v>129</v>
      </c>
      <c r="AT159" s="138" t="s">
        <v>125</v>
      </c>
      <c r="AU159" s="138" t="s">
        <v>86</v>
      </c>
      <c r="AY159" s="13" t="s">
        <v>122</v>
      </c>
      <c r="BE159" s="139">
        <f aca="true" t="shared" si="24" ref="BE159:BE180">IF(N159="základní",J159,0)</f>
        <v>0</v>
      </c>
      <c r="BF159" s="139">
        <f aca="true" t="shared" si="25" ref="BF159:BF180">IF(N159="snížená",J159,0)</f>
        <v>0</v>
      </c>
      <c r="BG159" s="139">
        <f aca="true" t="shared" si="26" ref="BG159:BG180">IF(N159="zákl. přenesená",J159,0)</f>
        <v>0</v>
      </c>
      <c r="BH159" s="139">
        <f aca="true" t="shared" si="27" ref="BH159:BH180">IF(N159="sníž. přenesená",J159,0)</f>
        <v>0</v>
      </c>
      <c r="BI159" s="139">
        <f aca="true" t="shared" si="28" ref="BI159:BI180">IF(N159="nulová",J159,0)</f>
        <v>0</v>
      </c>
      <c r="BJ159" s="13" t="s">
        <v>84</v>
      </c>
      <c r="BK159" s="139">
        <f aca="true" t="shared" si="29" ref="BK159:BK180">ROUND(I159*H159,2)</f>
        <v>0</v>
      </c>
      <c r="BL159" s="13" t="s">
        <v>129</v>
      </c>
      <c r="BM159" s="138" t="s">
        <v>240</v>
      </c>
    </row>
    <row r="160" spans="2:65" s="1" customFormat="1" ht="24.2" customHeight="1">
      <c r="B160" s="125"/>
      <c r="C160" s="126" t="s">
        <v>241</v>
      </c>
      <c r="D160" s="126" t="s">
        <v>125</v>
      </c>
      <c r="E160" s="127" t="s">
        <v>242</v>
      </c>
      <c r="F160" s="128" t="s">
        <v>243</v>
      </c>
      <c r="G160" s="129" t="s">
        <v>128</v>
      </c>
      <c r="H160" s="130">
        <v>13</v>
      </c>
      <c r="I160" s="131"/>
      <c r="J160" s="132">
        <f t="shared" si="20"/>
        <v>0</v>
      </c>
      <c r="K160" s="133"/>
      <c r="L160" s="28"/>
      <c r="M160" s="134" t="s">
        <v>1</v>
      </c>
      <c r="N160" s="135" t="s">
        <v>41</v>
      </c>
      <c r="P160" s="136">
        <f t="shared" si="21"/>
        <v>0</v>
      </c>
      <c r="Q160" s="136">
        <v>0.00147</v>
      </c>
      <c r="R160" s="136">
        <f t="shared" si="22"/>
        <v>0.01911</v>
      </c>
      <c r="S160" s="136">
        <v>0</v>
      </c>
      <c r="T160" s="137">
        <f t="shared" si="23"/>
        <v>0</v>
      </c>
      <c r="AR160" s="138" t="s">
        <v>129</v>
      </c>
      <c r="AT160" s="138" t="s">
        <v>125</v>
      </c>
      <c r="AU160" s="138" t="s">
        <v>86</v>
      </c>
      <c r="AY160" s="13" t="s">
        <v>122</v>
      </c>
      <c r="BE160" s="139">
        <f t="shared" si="24"/>
        <v>0</v>
      </c>
      <c r="BF160" s="139">
        <f t="shared" si="25"/>
        <v>0</v>
      </c>
      <c r="BG160" s="139">
        <f t="shared" si="26"/>
        <v>0</v>
      </c>
      <c r="BH160" s="139">
        <f t="shared" si="27"/>
        <v>0</v>
      </c>
      <c r="BI160" s="139">
        <f t="shared" si="28"/>
        <v>0</v>
      </c>
      <c r="BJ160" s="13" t="s">
        <v>84</v>
      </c>
      <c r="BK160" s="139">
        <f t="shared" si="29"/>
        <v>0</v>
      </c>
      <c r="BL160" s="13" t="s">
        <v>129</v>
      </c>
      <c r="BM160" s="138" t="s">
        <v>244</v>
      </c>
    </row>
    <row r="161" spans="2:65" s="1" customFormat="1" ht="24.2" customHeight="1">
      <c r="B161" s="125"/>
      <c r="C161" s="126" t="s">
        <v>245</v>
      </c>
      <c r="D161" s="126" t="s">
        <v>125</v>
      </c>
      <c r="E161" s="127" t="s">
        <v>246</v>
      </c>
      <c r="F161" s="128" t="s">
        <v>247</v>
      </c>
      <c r="G161" s="129" t="s">
        <v>128</v>
      </c>
      <c r="H161" s="130">
        <v>2</v>
      </c>
      <c r="I161" s="131"/>
      <c r="J161" s="132">
        <f t="shared" si="20"/>
        <v>0</v>
      </c>
      <c r="K161" s="133"/>
      <c r="L161" s="28"/>
      <c r="M161" s="134" t="s">
        <v>1</v>
      </c>
      <c r="N161" s="135" t="s">
        <v>41</v>
      </c>
      <c r="P161" s="136">
        <f t="shared" si="21"/>
        <v>0</v>
      </c>
      <c r="Q161" s="136">
        <v>0.00185</v>
      </c>
      <c r="R161" s="136">
        <f t="shared" si="22"/>
        <v>0.0037</v>
      </c>
      <c r="S161" s="136">
        <v>0</v>
      </c>
      <c r="T161" s="137">
        <f t="shared" si="23"/>
        <v>0</v>
      </c>
      <c r="AR161" s="138" t="s">
        <v>129</v>
      </c>
      <c r="AT161" s="138" t="s">
        <v>125</v>
      </c>
      <c r="AU161" s="138" t="s">
        <v>86</v>
      </c>
      <c r="AY161" s="13" t="s">
        <v>122</v>
      </c>
      <c r="BE161" s="139">
        <f t="shared" si="24"/>
        <v>0</v>
      </c>
      <c r="BF161" s="139">
        <f t="shared" si="25"/>
        <v>0</v>
      </c>
      <c r="BG161" s="139">
        <f t="shared" si="26"/>
        <v>0</v>
      </c>
      <c r="BH161" s="139">
        <f t="shared" si="27"/>
        <v>0</v>
      </c>
      <c r="BI161" s="139">
        <f t="shared" si="28"/>
        <v>0</v>
      </c>
      <c r="BJ161" s="13" t="s">
        <v>84</v>
      </c>
      <c r="BK161" s="139">
        <f t="shared" si="29"/>
        <v>0</v>
      </c>
      <c r="BL161" s="13" t="s">
        <v>129</v>
      </c>
      <c r="BM161" s="138" t="s">
        <v>248</v>
      </c>
    </row>
    <row r="162" spans="2:65" s="1" customFormat="1" ht="24.2" customHeight="1">
      <c r="B162" s="125"/>
      <c r="C162" s="126" t="s">
        <v>249</v>
      </c>
      <c r="D162" s="126" t="s">
        <v>125</v>
      </c>
      <c r="E162" s="127" t="s">
        <v>250</v>
      </c>
      <c r="F162" s="128" t="s">
        <v>251</v>
      </c>
      <c r="G162" s="129" t="s">
        <v>128</v>
      </c>
      <c r="H162" s="130">
        <v>2</v>
      </c>
      <c r="I162" s="131"/>
      <c r="J162" s="132">
        <f t="shared" si="20"/>
        <v>0</v>
      </c>
      <c r="K162" s="133"/>
      <c r="L162" s="28"/>
      <c r="M162" s="134" t="s">
        <v>1</v>
      </c>
      <c r="N162" s="135" t="s">
        <v>41</v>
      </c>
      <c r="P162" s="136">
        <f t="shared" si="21"/>
        <v>0</v>
      </c>
      <c r="Q162" s="136">
        <v>0.0027</v>
      </c>
      <c r="R162" s="136">
        <f t="shared" si="22"/>
        <v>0.0054</v>
      </c>
      <c r="S162" s="136">
        <v>0</v>
      </c>
      <c r="T162" s="137">
        <f t="shared" si="23"/>
        <v>0</v>
      </c>
      <c r="AR162" s="138" t="s">
        <v>129</v>
      </c>
      <c r="AT162" s="138" t="s">
        <v>125</v>
      </c>
      <c r="AU162" s="138" t="s">
        <v>86</v>
      </c>
      <c r="AY162" s="13" t="s">
        <v>122</v>
      </c>
      <c r="BE162" s="139">
        <f t="shared" si="24"/>
        <v>0</v>
      </c>
      <c r="BF162" s="139">
        <f t="shared" si="25"/>
        <v>0</v>
      </c>
      <c r="BG162" s="139">
        <f t="shared" si="26"/>
        <v>0</v>
      </c>
      <c r="BH162" s="139">
        <f t="shared" si="27"/>
        <v>0</v>
      </c>
      <c r="BI162" s="139">
        <f t="shared" si="28"/>
        <v>0</v>
      </c>
      <c r="BJ162" s="13" t="s">
        <v>84</v>
      </c>
      <c r="BK162" s="139">
        <f t="shared" si="29"/>
        <v>0</v>
      </c>
      <c r="BL162" s="13" t="s">
        <v>129</v>
      </c>
      <c r="BM162" s="138" t="s">
        <v>252</v>
      </c>
    </row>
    <row r="163" spans="2:65" s="1" customFormat="1" ht="24.2" customHeight="1">
      <c r="B163" s="125"/>
      <c r="C163" s="126" t="s">
        <v>253</v>
      </c>
      <c r="D163" s="126" t="s">
        <v>125</v>
      </c>
      <c r="E163" s="127" t="s">
        <v>254</v>
      </c>
      <c r="F163" s="128" t="s">
        <v>255</v>
      </c>
      <c r="G163" s="129" t="s">
        <v>128</v>
      </c>
      <c r="H163" s="130">
        <v>4</v>
      </c>
      <c r="I163" s="131"/>
      <c r="J163" s="132">
        <f t="shared" si="20"/>
        <v>0</v>
      </c>
      <c r="K163" s="133"/>
      <c r="L163" s="28"/>
      <c r="M163" s="134" t="s">
        <v>1</v>
      </c>
      <c r="N163" s="135" t="s">
        <v>41</v>
      </c>
      <c r="P163" s="136">
        <f t="shared" si="21"/>
        <v>0</v>
      </c>
      <c r="Q163" s="136">
        <v>0.00396</v>
      </c>
      <c r="R163" s="136">
        <f t="shared" si="22"/>
        <v>0.01584</v>
      </c>
      <c r="S163" s="136">
        <v>0</v>
      </c>
      <c r="T163" s="137">
        <f t="shared" si="23"/>
        <v>0</v>
      </c>
      <c r="AR163" s="138" t="s">
        <v>129</v>
      </c>
      <c r="AT163" s="138" t="s">
        <v>125</v>
      </c>
      <c r="AU163" s="138" t="s">
        <v>86</v>
      </c>
      <c r="AY163" s="13" t="s">
        <v>122</v>
      </c>
      <c r="BE163" s="139">
        <f t="shared" si="24"/>
        <v>0</v>
      </c>
      <c r="BF163" s="139">
        <f t="shared" si="25"/>
        <v>0</v>
      </c>
      <c r="BG163" s="139">
        <f t="shared" si="26"/>
        <v>0</v>
      </c>
      <c r="BH163" s="139">
        <f t="shared" si="27"/>
        <v>0</v>
      </c>
      <c r="BI163" s="139">
        <f t="shared" si="28"/>
        <v>0</v>
      </c>
      <c r="BJ163" s="13" t="s">
        <v>84</v>
      </c>
      <c r="BK163" s="139">
        <f t="shared" si="29"/>
        <v>0</v>
      </c>
      <c r="BL163" s="13" t="s">
        <v>129</v>
      </c>
      <c r="BM163" s="138" t="s">
        <v>256</v>
      </c>
    </row>
    <row r="164" spans="2:65" s="1" customFormat="1" ht="24.2" customHeight="1">
      <c r="B164" s="125"/>
      <c r="C164" s="126" t="s">
        <v>139</v>
      </c>
      <c r="D164" s="126" t="s">
        <v>125</v>
      </c>
      <c r="E164" s="127" t="s">
        <v>257</v>
      </c>
      <c r="F164" s="128" t="s">
        <v>258</v>
      </c>
      <c r="G164" s="129" t="s">
        <v>128</v>
      </c>
      <c r="H164" s="130">
        <v>2</v>
      </c>
      <c r="I164" s="131"/>
      <c r="J164" s="132">
        <f t="shared" si="20"/>
        <v>0</v>
      </c>
      <c r="K164" s="133"/>
      <c r="L164" s="28"/>
      <c r="M164" s="134" t="s">
        <v>1</v>
      </c>
      <c r="N164" s="135" t="s">
        <v>41</v>
      </c>
      <c r="P164" s="136">
        <f t="shared" si="21"/>
        <v>0</v>
      </c>
      <c r="Q164" s="136">
        <v>0.00011</v>
      </c>
      <c r="R164" s="136">
        <f t="shared" si="22"/>
        <v>0.00022</v>
      </c>
      <c r="S164" s="136">
        <v>0.00215</v>
      </c>
      <c r="T164" s="137">
        <f t="shared" si="23"/>
        <v>0.0043</v>
      </c>
      <c r="AR164" s="138" t="s">
        <v>129</v>
      </c>
      <c r="AT164" s="138" t="s">
        <v>125</v>
      </c>
      <c r="AU164" s="138" t="s">
        <v>86</v>
      </c>
      <c r="AY164" s="13" t="s">
        <v>122</v>
      </c>
      <c r="BE164" s="139">
        <f t="shared" si="24"/>
        <v>0</v>
      </c>
      <c r="BF164" s="139">
        <f t="shared" si="25"/>
        <v>0</v>
      </c>
      <c r="BG164" s="139">
        <f t="shared" si="26"/>
        <v>0</v>
      </c>
      <c r="BH164" s="139">
        <f t="shared" si="27"/>
        <v>0</v>
      </c>
      <c r="BI164" s="139">
        <f t="shared" si="28"/>
        <v>0</v>
      </c>
      <c r="BJ164" s="13" t="s">
        <v>84</v>
      </c>
      <c r="BK164" s="139">
        <f t="shared" si="29"/>
        <v>0</v>
      </c>
      <c r="BL164" s="13" t="s">
        <v>129</v>
      </c>
      <c r="BM164" s="138" t="s">
        <v>259</v>
      </c>
    </row>
    <row r="165" spans="2:65" s="1" customFormat="1" ht="24.2" customHeight="1">
      <c r="B165" s="125"/>
      <c r="C165" s="126" t="s">
        <v>260</v>
      </c>
      <c r="D165" s="126" t="s">
        <v>125</v>
      </c>
      <c r="E165" s="127" t="s">
        <v>261</v>
      </c>
      <c r="F165" s="128" t="s">
        <v>262</v>
      </c>
      <c r="G165" s="129" t="s">
        <v>128</v>
      </c>
      <c r="H165" s="130">
        <v>2</v>
      </c>
      <c r="I165" s="131"/>
      <c r="J165" s="132">
        <f t="shared" si="20"/>
        <v>0</v>
      </c>
      <c r="K165" s="133"/>
      <c r="L165" s="28"/>
      <c r="M165" s="134" t="s">
        <v>1</v>
      </c>
      <c r="N165" s="135" t="s">
        <v>41</v>
      </c>
      <c r="P165" s="136">
        <f t="shared" si="21"/>
        <v>0</v>
      </c>
      <c r="Q165" s="136">
        <v>0.00039</v>
      </c>
      <c r="R165" s="136">
        <f t="shared" si="22"/>
        <v>0.00078</v>
      </c>
      <c r="S165" s="136">
        <v>0.00342</v>
      </c>
      <c r="T165" s="137">
        <f t="shared" si="23"/>
        <v>0.00684</v>
      </c>
      <c r="AR165" s="138" t="s">
        <v>129</v>
      </c>
      <c r="AT165" s="138" t="s">
        <v>125</v>
      </c>
      <c r="AU165" s="138" t="s">
        <v>86</v>
      </c>
      <c r="AY165" s="13" t="s">
        <v>122</v>
      </c>
      <c r="BE165" s="139">
        <f t="shared" si="24"/>
        <v>0</v>
      </c>
      <c r="BF165" s="139">
        <f t="shared" si="25"/>
        <v>0</v>
      </c>
      <c r="BG165" s="139">
        <f t="shared" si="26"/>
        <v>0</v>
      </c>
      <c r="BH165" s="139">
        <f t="shared" si="27"/>
        <v>0</v>
      </c>
      <c r="BI165" s="139">
        <f t="shared" si="28"/>
        <v>0</v>
      </c>
      <c r="BJ165" s="13" t="s">
        <v>84</v>
      </c>
      <c r="BK165" s="139">
        <f t="shared" si="29"/>
        <v>0</v>
      </c>
      <c r="BL165" s="13" t="s">
        <v>129</v>
      </c>
      <c r="BM165" s="138" t="s">
        <v>263</v>
      </c>
    </row>
    <row r="166" spans="2:65" s="1" customFormat="1" ht="24.2" customHeight="1">
      <c r="B166" s="125"/>
      <c r="C166" s="126" t="s">
        <v>264</v>
      </c>
      <c r="D166" s="126" t="s">
        <v>125</v>
      </c>
      <c r="E166" s="127" t="s">
        <v>265</v>
      </c>
      <c r="F166" s="128" t="s">
        <v>266</v>
      </c>
      <c r="G166" s="129" t="s">
        <v>128</v>
      </c>
      <c r="H166" s="130">
        <v>5</v>
      </c>
      <c r="I166" s="131"/>
      <c r="J166" s="132">
        <f t="shared" si="20"/>
        <v>0</v>
      </c>
      <c r="K166" s="133"/>
      <c r="L166" s="28"/>
      <c r="M166" s="134" t="s">
        <v>1</v>
      </c>
      <c r="N166" s="135" t="s">
        <v>41</v>
      </c>
      <c r="P166" s="136">
        <f t="shared" si="21"/>
        <v>0</v>
      </c>
      <c r="Q166" s="136">
        <v>0.00039</v>
      </c>
      <c r="R166" s="136">
        <f t="shared" si="22"/>
        <v>0.00195</v>
      </c>
      <c r="S166" s="136">
        <v>0.00828</v>
      </c>
      <c r="T166" s="137">
        <f t="shared" si="23"/>
        <v>0.04139999999999999</v>
      </c>
      <c r="AR166" s="138" t="s">
        <v>129</v>
      </c>
      <c r="AT166" s="138" t="s">
        <v>125</v>
      </c>
      <c r="AU166" s="138" t="s">
        <v>86</v>
      </c>
      <c r="AY166" s="13" t="s">
        <v>122</v>
      </c>
      <c r="BE166" s="139">
        <f t="shared" si="24"/>
        <v>0</v>
      </c>
      <c r="BF166" s="139">
        <f t="shared" si="25"/>
        <v>0</v>
      </c>
      <c r="BG166" s="139">
        <f t="shared" si="26"/>
        <v>0</v>
      </c>
      <c r="BH166" s="139">
        <f t="shared" si="27"/>
        <v>0</v>
      </c>
      <c r="BI166" s="139">
        <f t="shared" si="28"/>
        <v>0</v>
      </c>
      <c r="BJ166" s="13" t="s">
        <v>84</v>
      </c>
      <c r="BK166" s="139">
        <f t="shared" si="29"/>
        <v>0</v>
      </c>
      <c r="BL166" s="13" t="s">
        <v>129</v>
      </c>
      <c r="BM166" s="138" t="s">
        <v>267</v>
      </c>
    </row>
    <row r="167" spans="2:65" s="1" customFormat="1" ht="24.2" customHeight="1">
      <c r="B167" s="125"/>
      <c r="C167" s="126" t="s">
        <v>268</v>
      </c>
      <c r="D167" s="126" t="s">
        <v>125</v>
      </c>
      <c r="E167" s="127" t="s">
        <v>269</v>
      </c>
      <c r="F167" s="128" t="s">
        <v>270</v>
      </c>
      <c r="G167" s="129" t="s">
        <v>128</v>
      </c>
      <c r="H167" s="130">
        <v>6</v>
      </c>
      <c r="I167" s="131"/>
      <c r="J167" s="132">
        <f t="shared" si="20"/>
        <v>0</v>
      </c>
      <c r="K167" s="133"/>
      <c r="L167" s="28"/>
      <c r="M167" s="134" t="s">
        <v>1</v>
      </c>
      <c r="N167" s="135" t="s">
        <v>41</v>
      </c>
      <c r="P167" s="136">
        <f t="shared" si="21"/>
        <v>0</v>
      </c>
      <c r="Q167" s="136">
        <v>0.00493</v>
      </c>
      <c r="R167" s="136">
        <f t="shared" si="22"/>
        <v>0.029580000000000002</v>
      </c>
      <c r="S167" s="136">
        <v>0</v>
      </c>
      <c r="T167" s="137">
        <f t="shared" si="23"/>
        <v>0</v>
      </c>
      <c r="AR167" s="138" t="s">
        <v>129</v>
      </c>
      <c r="AT167" s="138" t="s">
        <v>125</v>
      </c>
      <c r="AU167" s="138" t="s">
        <v>86</v>
      </c>
      <c r="AY167" s="13" t="s">
        <v>122</v>
      </c>
      <c r="BE167" s="139">
        <f t="shared" si="24"/>
        <v>0</v>
      </c>
      <c r="BF167" s="139">
        <f t="shared" si="25"/>
        <v>0</v>
      </c>
      <c r="BG167" s="139">
        <f t="shared" si="26"/>
        <v>0</v>
      </c>
      <c r="BH167" s="139">
        <f t="shared" si="27"/>
        <v>0</v>
      </c>
      <c r="BI167" s="139">
        <f t="shared" si="28"/>
        <v>0</v>
      </c>
      <c r="BJ167" s="13" t="s">
        <v>84</v>
      </c>
      <c r="BK167" s="139">
        <f t="shared" si="29"/>
        <v>0</v>
      </c>
      <c r="BL167" s="13" t="s">
        <v>129</v>
      </c>
      <c r="BM167" s="138" t="s">
        <v>271</v>
      </c>
    </row>
    <row r="168" spans="2:65" s="1" customFormat="1" ht="21.75" customHeight="1">
      <c r="B168" s="125"/>
      <c r="C168" s="126" t="s">
        <v>272</v>
      </c>
      <c r="D168" s="126" t="s">
        <v>125</v>
      </c>
      <c r="E168" s="127" t="s">
        <v>273</v>
      </c>
      <c r="F168" s="128" t="s">
        <v>274</v>
      </c>
      <c r="G168" s="129" t="s">
        <v>190</v>
      </c>
      <c r="H168" s="130">
        <v>2</v>
      </c>
      <c r="I168" s="131"/>
      <c r="J168" s="132">
        <f t="shared" si="20"/>
        <v>0</v>
      </c>
      <c r="K168" s="133"/>
      <c r="L168" s="28"/>
      <c r="M168" s="134" t="s">
        <v>1</v>
      </c>
      <c r="N168" s="135" t="s">
        <v>41</v>
      </c>
      <c r="P168" s="136">
        <f t="shared" si="21"/>
        <v>0</v>
      </c>
      <c r="Q168" s="136">
        <v>0.00149</v>
      </c>
      <c r="R168" s="136">
        <f t="shared" si="22"/>
        <v>0.00298</v>
      </c>
      <c r="S168" s="136">
        <v>0</v>
      </c>
      <c r="T168" s="137">
        <f t="shared" si="23"/>
        <v>0</v>
      </c>
      <c r="AR168" s="138" t="s">
        <v>129</v>
      </c>
      <c r="AT168" s="138" t="s">
        <v>125</v>
      </c>
      <c r="AU168" s="138" t="s">
        <v>86</v>
      </c>
      <c r="AY168" s="13" t="s">
        <v>122</v>
      </c>
      <c r="BE168" s="139">
        <f t="shared" si="24"/>
        <v>0</v>
      </c>
      <c r="BF168" s="139">
        <f t="shared" si="25"/>
        <v>0</v>
      </c>
      <c r="BG168" s="139">
        <f t="shared" si="26"/>
        <v>0</v>
      </c>
      <c r="BH168" s="139">
        <f t="shared" si="27"/>
        <v>0</v>
      </c>
      <c r="BI168" s="139">
        <f t="shared" si="28"/>
        <v>0</v>
      </c>
      <c r="BJ168" s="13" t="s">
        <v>84</v>
      </c>
      <c r="BK168" s="139">
        <f t="shared" si="29"/>
        <v>0</v>
      </c>
      <c r="BL168" s="13" t="s">
        <v>129</v>
      </c>
      <c r="BM168" s="138" t="s">
        <v>275</v>
      </c>
    </row>
    <row r="169" spans="2:65" s="1" customFormat="1" ht="21.75" customHeight="1">
      <c r="B169" s="125"/>
      <c r="C169" s="126" t="s">
        <v>276</v>
      </c>
      <c r="D169" s="126" t="s">
        <v>125</v>
      </c>
      <c r="E169" s="127" t="s">
        <v>277</v>
      </c>
      <c r="F169" s="128" t="s">
        <v>278</v>
      </c>
      <c r="G169" s="129" t="s">
        <v>190</v>
      </c>
      <c r="H169" s="130">
        <v>2</v>
      </c>
      <c r="I169" s="131"/>
      <c r="J169" s="132">
        <f t="shared" si="20"/>
        <v>0</v>
      </c>
      <c r="K169" s="133"/>
      <c r="L169" s="28"/>
      <c r="M169" s="134" t="s">
        <v>1</v>
      </c>
      <c r="N169" s="135" t="s">
        <v>41</v>
      </c>
      <c r="P169" s="136">
        <f t="shared" si="21"/>
        <v>0</v>
      </c>
      <c r="Q169" s="136">
        <v>0.00187</v>
      </c>
      <c r="R169" s="136">
        <f t="shared" si="22"/>
        <v>0.00374</v>
      </c>
      <c r="S169" s="136">
        <v>0</v>
      </c>
      <c r="T169" s="137">
        <f t="shared" si="23"/>
        <v>0</v>
      </c>
      <c r="AR169" s="138" t="s">
        <v>129</v>
      </c>
      <c r="AT169" s="138" t="s">
        <v>125</v>
      </c>
      <c r="AU169" s="138" t="s">
        <v>86</v>
      </c>
      <c r="AY169" s="13" t="s">
        <v>122</v>
      </c>
      <c r="BE169" s="139">
        <f t="shared" si="24"/>
        <v>0</v>
      </c>
      <c r="BF169" s="139">
        <f t="shared" si="25"/>
        <v>0</v>
      </c>
      <c r="BG169" s="139">
        <f t="shared" si="26"/>
        <v>0</v>
      </c>
      <c r="BH169" s="139">
        <f t="shared" si="27"/>
        <v>0</v>
      </c>
      <c r="BI169" s="139">
        <f t="shared" si="28"/>
        <v>0</v>
      </c>
      <c r="BJ169" s="13" t="s">
        <v>84</v>
      </c>
      <c r="BK169" s="139">
        <f t="shared" si="29"/>
        <v>0</v>
      </c>
      <c r="BL169" s="13" t="s">
        <v>129</v>
      </c>
      <c r="BM169" s="138" t="s">
        <v>279</v>
      </c>
    </row>
    <row r="170" spans="2:65" s="1" customFormat="1" ht="16.5" customHeight="1">
      <c r="B170" s="125"/>
      <c r="C170" s="126" t="s">
        <v>280</v>
      </c>
      <c r="D170" s="126" t="s">
        <v>125</v>
      </c>
      <c r="E170" s="127" t="s">
        <v>281</v>
      </c>
      <c r="F170" s="128" t="s">
        <v>282</v>
      </c>
      <c r="G170" s="129" t="s">
        <v>128</v>
      </c>
      <c r="H170" s="130">
        <v>0.5</v>
      </c>
      <c r="I170" s="131"/>
      <c r="J170" s="132">
        <f t="shared" si="20"/>
        <v>0</v>
      </c>
      <c r="K170" s="133"/>
      <c r="L170" s="28"/>
      <c r="M170" s="134" t="s">
        <v>1</v>
      </c>
      <c r="N170" s="135" t="s">
        <v>41</v>
      </c>
      <c r="P170" s="136">
        <f t="shared" si="21"/>
        <v>0</v>
      </c>
      <c r="Q170" s="136">
        <v>0.00378</v>
      </c>
      <c r="R170" s="136">
        <f t="shared" si="22"/>
        <v>0.00189</v>
      </c>
      <c r="S170" s="136">
        <v>0</v>
      </c>
      <c r="T170" s="137">
        <f t="shared" si="23"/>
        <v>0</v>
      </c>
      <c r="AR170" s="138" t="s">
        <v>129</v>
      </c>
      <c r="AT170" s="138" t="s">
        <v>125</v>
      </c>
      <c r="AU170" s="138" t="s">
        <v>86</v>
      </c>
      <c r="AY170" s="13" t="s">
        <v>122</v>
      </c>
      <c r="BE170" s="139">
        <f t="shared" si="24"/>
        <v>0</v>
      </c>
      <c r="BF170" s="139">
        <f t="shared" si="25"/>
        <v>0</v>
      </c>
      <c r="BG170" s="139">
        <f t="shared" si="26"/>
        <v>0</v>
      </c>
      <c r="BH170" s="139">
        <f t="shared" si="27"/>
        <v>0</v>
      </c>
      <c r="BI170" s="139">
        <f t="shared" si="28"/>
        <v>0</v>
      </c>
      <c r="BJ170" s="13" t="s">
        <v>84</v>
      </c>
      <c r="BK170" s="139">
        <f t="shared" si="29"/>
        <v>0</v>
      </c>
      <c r="BL170" s="13" t="s">
        <v>129</v>
      </c>
      <c r="BM170" s="138" t="s">
        <v>283</v>
      </c>
    </row>
    <row r="171" spans="2:65" s="1" customFormat="1" ht="24.2" customHeight="1">
      <c r="B171" s="125"/>
      <c r="C171" s="126" t="s">
        <v>284</v>
      </c>
      <c r="D171" s="126" t="s">
        <v>125</v>
      </c>
      <c r="E171" s="127" t="s">
        <v>285</v>
      </c>
      <c r="F171" s="128" t="s">
        <v>286</v>
      </c>
      <c r="G171" s="129" t="s">
        <v>217</v>
      </c>
      <c r="H171" s="130">
        <v>1</v>
      </c>
      <c r="I171" s="131"/>
      <c r="J171" s="132">
        <f t="shared" si="20"/>
        <v>0</v>
      </c>
      <c r="K171" s="133"/>
      <c r="L171" s="28"/>
      <c r="M171" s="134" t="s">
        <v>1</v>
      </c>
      <c r="N171" s="135" t="s">
        <v>41</v>
      </c>
      <c r="P171" s="136">
        <f t="shared" si="21"/>
        <v>0</v>
      </c>
      <c r="Q171" s="136">
        <v>0.00338</v>
      </c>
      <c r="R171" s="136">
        <f t="shared" si="22"/>
        <v>0.00338</v>
      </c>
      <c r="S171" s="136">
        <v>0</v>
      </c>
      <c r="T171" s="137">
        <f t="shared" si="23"/>
        <v>0</v>
      </c>
      <c r="AR171" s="138" t="s">
        <v>129</v>
      </c>
      <c r="AT171" s="138" t="s">
        <v>125</v>
      </c>
      <c r="AU171" s="138" t="s">
        <v>86</v>
      </c>
      <c r="AY171" s="13" t="s">
        <v>122</v>
      </c>
      <c r="BE171" s="139">
        <f t="shared" si="24"/>
        <v>0</v>
      </c>
      <c r="BF171" s="139">
        <f t="shared" si="25"/>
        <v>0</v>
      </c>
      <c r="BG171" s="139">
        <f t="shared" si="26"/>
        <v>0</v>
      </c>
      <c r="BH171" s="139">
        <f t="shared" si="27"/>
        <v>0</v>
      </c>
      <c r="BI171" s="139">
        <f t="shared" si="28"/>
        <v>0</v>
      </c>
      <c r="BJ171" s="13" t="s">
        <v>84</v>
      </c>
      <c r="BK171" s="139">
        <f t="shared" si="29"/>
        <v>0</v>
      </c>
      <c r="BL171" s="13" t="s">
        <v>129</v>
      </c>
      <c r="BM171" s="138" t="s">
        <v>287</v>
      </c>
    </row>
    <row r="172" spans="2:65" s="1" customFormat="1" ht="16.5" customHeight="1">
      <c r="B172" s="125"/>
      <c r="C172" s="126" t="s">
        <v>288</v>
      </c>
      <c r="D172" s="126" t="s">
        <v>125</v>
      </c>
      <c r="E172" s="127" t="s">
        <v>289</v>
      </c>
      <c r="F172" s="128" t="s">
        <v>290</v>
      </c>
      <c r="G172" s="129" t="s">
        <v>217</v>
      </c>
      <c r="H172" s="130">
        <v>1</v>
      </c>
      <c r="I172" s="131"/>
      <c r="J172" s="132">
        <f t="shared" si="20"/>
        <v>0</v>
      </c>
      <c r="K172" s="133"/>
      <c r="L172" s="28"/>
      <c r="M172" s="134" t="s">
        <v>1</v>
      </c>
      <c r="N172" s="135" t="s">
        <v>41</v>
      </c>
      <c r="P172" s="136">
        <f t="shared" si="21"/>
        <v>0</v>
      </c>
      <c r="Q172" s="136">
        <v>0.00022</v>
      </c>
      <c r="R172" s="136">
        <f t="shared" si="22"/>
        <v>0.00022</v>
      </c>
      <c r="S172" s="136">
        <v>0</v>
      </c>
      <c r="T172" s="137">
        <f t="shared" si="23"/>
        <v>0</v>
      </c>
      <c r="AR172" s="138" t="s">
        <v>129</v>
      </c>
      <c r="AT172" s="138" t="s">
        <v>125</v>
      </c>
      <c r="AU172" s="138" t="s">
        <v>86</v>
      </c>
      <c r="AY172" s="13" t="s">
        <v>122</v>
      </c>
      <c r="BE172" s="139">
        <f t="shared" si="24"/>
        <v>0</v>
      </c>
      <c r="BF172" s="139">
        <f t="shared" si="25"/>
        <v>0</v>
      </c>
      <c r="BG172" s="139">
        <f t="shared" si="26"/>
        <v>0</v>
      </c>
      <c r="BH172" s="139">
        <f t="shared" si="27"/>
        <v>0</v>
      </c>
      <c r="BI172" s="139">
        <f t="shared" si="28"/>
        <v>0</v>
      </c>
      <c r="BJ172" s="13" t="s">
        <v>84</v>
      </c>
      <c r="BK172" s="139">
        <f t="shared" si="29"/>
        <v>0</v>
      </c>
      <c r="BL172" s="13" t="s">
        <v>129</v>
      </c>
      <c r="BM172" s="138" t="s">
        <v>291</v>
      </c>
    </row>
    <row r="173" spans="2:65" s="1" customFormat="1" ht="24.2" customHeight="1">
      <c r="B173" s="125"/>
      <c r="C173" s="126" t="s">
        <v>292</v>
      </c>
      <c r="D173" s="126" t="s">
        <v>125</v>
      </c>
      <c r="E173" s="127" t="s">
        <v>293</v>
      </c>
      <c r="F173" s="128" t="s">
        <v>294</v>
      </c>
      <c r="G173" s="129" t="s">
        <v>217</v>
      </c>
      <c r="H173" s="130">
        <v>2</v>
      </c>
      <c r="I173" s="131"/>
      <c r="J173" s="132">
        <f t="shared" si="20"/>
        <v>0</v>
      </c>
      <c r="K173" s="133"/>
      <c r="L173" s="28"/>
      <c r="M173" s="134" t="s">
        <v>1</v>
      </c>
      <c r="N173" s="135" t="s">
        <v>41</v>
      </c>
      <c r="P173" s="136">
        <f t="shared" si="21"/>
        <v>0</v>
      </c>
      <c r="Q173" s="136">
        <v>0.01079</v>
      </c>
      <c r="R173" s="136">
        <f t="shared" si="22"/>
        <v>0.02158</v>
      </c>
      <c r="S173" s="136">
        <v>0</v>
      </c>
      <c r="T173" s="137">
        <f t="shared" si="23"/>
        <v>0</v>
      </c>
      <c r="AR173" s="138" t="s">
        <v>129</v>
      </c>
      <c r="AT173" s="138" t="s">
        <v>125</v>
      </c>
      <c r="AU173" s="138" t="s">
        <v>86</v>
      </c>
      <c r="AY173" s="13" t="s">
        <v>122</v>
      </c>
      <c r="BE173" s="139">
        <f t="shared" si="24"/>
        <v>0</v>
      </c>
      <c r="BF173" s="139">
        <f t="shared" si="25"/>
        <v>0</v>
      </c>
      <c r="BG173" s="139">
        <f t="shared" si="26"/>
        <v>0</v>
      </c>
      <c r="BH173" s="139">
        <f t="shared" si="27"/>
        <v>0</v>
      </c>
      <c r="BI173" s="139">
        <f t="shared" si="28"/>
        <v>0</v>
      </c>
      <c r="BJ173" s="13" t="s">
        <v>84</v>
      </c>
      <c r="BK173" s="139">
        <f t="shared" si="29"/>
        <v>0</v>
      </c>
      <c r="BL173" s="13" t="s">
        <v>129</v>
      </c>
      <c r="BM173" s="138" t="s">
        <v>295</v>
      </c>
    </row>
    <row r="174" spans="2:65" s="1" customFormat="1" ht="24.2" customHeight="1">
      <c r="B174" s="125"/>
      <c r="C174" s="126" t="s">
        <v>296</v>
      </c>
      <c r="D174" s="126" t="s">
        <v>125</v>
      </c>
      <c r="E174" s="127" t="s">
        <v>297</v>
      </c>
      <c r="F174" s="128" t="s">
        <v>298</v>
      </c>
      <c r="G174" s="129" t="s">
        <v>190</v>
      </c>
      <c r="H174" s="130">
        <v>1</v>
      </c>
      <c r="I174" s="131"/>
      <c r="J174" s="132">
        <f t="shared" si="20"/>
        <v>0</v>
      </c>
      <c r="K174" s="133"/>
      <c r="L174" s="28"/>
      <c r="M174" s="134" t="s">
        <v>1</v>
      </c>
      <c r="N174" s="135" t="s">
        <v>41</v>
      </c>
      <c r="P174" s="136">
        <f t="shared" si="21"/>
        <v>0</v>
      </c>
      <c r="Q174" s="136">
        <v>0.00024</v>
      </c>
      <c r="R174" s="136">
        <f t="shared" si="22"/>
        <v>0.00024</v>
      </c>
      <c r="S174" s="136">
        <v>0</v>
      </c>
      <c r="T174" s="137">
        <f t="shared" si="23"/>
        <v>0</v>
      </c>
      <c r="AR174" s="138" t="s">
        <v>129</v>
      </c>
      <c r="AT174" s="138" t="s">
        <v>125</v>
      </c>
      <c r="AU174" s="138" t="s">
        <v>86</v>
      </c>
      <c r="AY174" s="13" t="s">
        <v>122</v>
      </c>
      <c r="BE174" s="139">
        <f t="shared" si="24"/>
        <v>0</v>
      </c>
      <c r="BF174" s="139">
        <f t="shared" si="25"/>
        <v>0</v>
      </c>
      <c r="BG174" s="139">
        <f t="shared" si="26"/>
        <v>0</v>
      </c>
      <c r="BH174" s="139">
        <f t="shared" si="27"/>
        <v>0</v>
      </c>
      <c r="BI174" s="139">
        <f t="shared" si="28"/>
        <v>0</v>
      </c>
      <c r="BJ174" s="13" t="s">
        <v>84</v>
      </c>
      <c r="BK174" s="139">
        <f t="shared" si="29"/>
        <v>0</v>
      </c>
      <c r="BL174" s="13" t="s">
        <v>129</v>
      </c>
      <c r="BM174" s="138" t="s">
        <v>299</v>
      </c>
    </row>
    <row r="175" spans="2:65" s="1" customFormat="1" ht="24.2" customHeight="1">
      <c r="B175" s="125"/>
      <c r="C175" s="126" t="s">
        <v>300</v>
      </c>
      <c r="D175" s="126" t="s">
        <v>125</v>
      </c>
      <c r="E175" s="127" t="s">
        <v>301</v>
      </c>
      <c r="F175" s="128" t="s">
        <v>302</v>
      </c>
      <c r="G175" s="129" t="s">
        <v>190</v>
      </c>
      <c r="H175" s="130">
        <v>2</v>
      </c>
      <c r="I175" s="131"/>
      <c r="J175" s="132">
        <f t="shared" si="20"/>
        <v>0</v>
      </c>
      <c r="K175" s="133"/>
      <c r="L175" s="28"/>
      <c r="M175" s="134" t="s">
        <v>1</v>
      </c>
      <c r="N175" s="135" t="s">
        <v>41</v>
      </c>
      <c r="P175" s="136">
        <f t="shared" si="21"/>
        <v>0</v>
      </c>
      <c r="Q175" s="136">
        <v>0.00038</v>
      </c>
      <c r="R175" s="136">
        <f t="shared" si="22"/>
        <v>0.00076</v>
      </c>
      <c r="S175" s="136">
        <v>0</v>
      </c>
      <c r="T175" s="137">
        <f t="shared" si="23"/>
        <v>0</v>
      </c>
      <c r="AR175" s="138" t="s">
        <v>129</v>
      </c>
      <c r="AT175" s="138" t="s">
        <v>125</v>
      </c>
      <c r="AU175" s="138" t="s">
        <v>86</v>
      </c>
      <c r="AY175" s="13" t="s">
        <v>122</v>
      </c>
      <c r="BE175" s="139">
        <f t="shared" si="24"/>
        <v>0</v>
      </c>
      <c r="BF175" s="139">
        <f t="shared" si="25"/>
        <v>0</v>
      </c>
      <c r="BG175" s="139">
        <f t="shared" si="26"/>
        <v>0</v>
      </c>
      <c r="BH175" s="139">
        <f t="shared" si="27"/>
        <v>0</v>
      </c>
      <c r="BI175" s="139">
        <f t="shared" si="28"/>
        <v>0</v>
      </c>
      <c r="BJ175" s="13" t="s">
        <v>84</v>
      </c>
      <c r="BK175" s="139">
        <f t="shared" si="29"/>
        <v>0</v>
      </c>
      <c r="BL175" s="13" t="s">
        <v>129</v>
      </c>
      <c r="BM175" s="138" t="s">
        <v>303</v>
      </c>
    </row>
    <row r="176" spans="2:65" s="1" customFormat="1" ht="24.2" customHeight="1">
      <c r="B176" s="125"/>
      <c r="C176" s="126" t="s">
        <v>304</v>
      </c>
      <c r="D176" s="126" t="s">
        <v>125</v>
      </c>
      <c r="E176" s="127" t="s">
        <v>305</v>
      </c>
      <c r="F176" s="128" t="s">
        <v>306</v>
      </c>
      <c r="G176" s="129" t="s">
        <v>190</v>
      </c>
      <c r="H176" s="130">
        <v>1</v>
      </c>
      <c r="I176" s="131"/>
      <c r="J176" s="132">
        <f t="shared" si="20"/>
        <v>0</v>
      </c>
      <c r="K176" s="133"/>
      <c r="L176" s="28"/>
      <c r="M176" s="134" t="s">
        <v>1</v>
      </c>
      <c r="N176" s="135" t="s">
        <v>41</v>
      </c>
      <c r="P176" s="136">
        <f t="shared" si="21"/>
        <v>0</v>
      </c>
      <c r="Q176" s="136">
        <v>0.00061</v>
      </c>
      <c r="R176" s="136">
        <f t="shared" si="22"/>
        <v>0.00061</v>
      </c>
      <c r="S176" s="136">
        <v>0</v>
      </c>
      <c r="T176" s="137">
        <f t="shared" si="23"/>
        <v>0</v>
      </c>
      <c r="AR176" s="138" t="s">
        <v>129</v>
      </c>
      <c r="AT176" s="138" t="s">
        <v>125</v>
      </c>
      <c r="AU176" s="138" t="s">
        <v>86</v>
      </c>
      <c r="AY176" s="13" t="s">
        <v>122</v>
      </c>
      <c r="BE176" s="139">
        <f t="shared" si="24"/>
        <v>0</v>
      </c>
      <c r="BF176" s="139">
        <f t="shared" si="25"/>
        <v>0</v>
      </c>
      <c r="BG176" s="139">
        <f t="shared" si="26"/>
        <v>0</v>
      </c>
      <c r="BH176" s="139">
        <f t="shared" si="27"/>
        <v>0</v>
      </c>
      <c r="BI176" s="139">
        <f t="shared" si="28"/>
        <v>0</v>
      </c>
      <c r="BJ176" s="13" t="s">
        <v>84</v>
      </c>
      <c r="BK176" s="139">
        <f t="shared" si="29"/>
        <v>0</v>
      </c>
      <c r="BL176" s="13" t="s">
        <v>129</v>
      </c>
      <c r="BM176" s="138" t="s">
        <v>307</v>
      </c>
    </row>
    <row r="177" spans="2:65" s="1" customFormat="1" ht="24.2" customHeight="1">
      <c r="B177" s="125"/>
      <c r="C177" s="126" t="s">
        <v>308</v>
      </c>
      <c r="D177" s="126" t="s">
        <v>125</v>
      </c>
      <c r="E177" s="127" t="s">
        <v>309</v>
      </c>
      <c r="F177" s="128" t="s">
        <v>310</v>
      </c>
      <c r="G177" s="129" t="s">
        <v>190</v>
      </c>
      <c r="H177" s="130">
        <v>2</v>
      </c>
      <c r="I177" s="131"/>
      <c r="J177" s="132">
        <f t="shared" si="20"/>
        <v>0</v>
      </c>
      <c r="K177" s="133"/>
      <c r="L177" s="28"/>
      <c r="M177" s="134" t="s">
        <v>1</v>
      </c>
      <c r="N177" s="135" t="s">
        <v>41</v>
      </c>
      <c r="P177" s="136">
        <f t="shared" si="21"/>
        <v>0</v>
      </c>
      <c r="Q177" s="136">
        <v>0</v>
      </c>
      <c r="R177" s="136">
        <f t="shared" si="22"/>
        <v>0</v>
      </c>
      <c r="S177" s="136">
        <v>0</v>
      </c>
      <c r="T177" s="137">
        <f t="shared" si="23"/>
        <v>0</v>
      </c>
      <c r="AR177" s="138" t="s">
        <v>129</v>
      </c>
      <c r="AT177" s="138" t="s">
        <v>125</v>
      </c>
      <c r="AU177" s="138" t="s">
        <v>86</v>
      </c>
      <c r="AY177" s="13" t="s">
        <v>122</v>
      </c>
      <c r="BE177" s="139">
        <f t="shared" si="24"/>
        <v>0</v>
      </c>
      <c r="BF177" s="139">
        <f t="shared" si="25"/>
        <v>0</v>
      </c>
      <c r="BG177" s="139">
        <f t="shared" si="26"/>
        <v>0</v>
      </c>
      <c r="BH177" s="139">
        <f t="shared" si="27"/>
        <v>0</v>
      </c>
      <c r="BI177" s="139">
        <f t="shared" si="28"/>
        <v>0</v>
      </c>
      <c r="BJ177" s="13" t="s">
        <v>84</v>
      </c>
      <c r="BK177" s="139">
        <f t="shared" si="29"/>
        <v>0</v>
      </c>
      <c r="BL177" s="13" t="s">
        <v>129</v>
      </c>
      <c r="BM177" s="138" t="s">
        <v>311</v>
      </c>
    </row>
    <row r="178" spans="2:65" s="1" customFormat="1" ht="24.2" customHeight="1">
      <c r="B178" s="125"/>
      <c r="C178" s="126" t="s">
        <v>312</v>
      </c>
      <c r="D178" s="126" t="s">
        <v>125</v>
      </c>
      <c r="E178" s="127" t="s">
        <v>313</v>
      </c>
      <c r="F178" s="128" t="s">
        <v>314</v>
      </c>
      <c r="G178" s="129" t="s">
        <v>190</v>
      </c>
      <c r="H178" s="130">
        <v>2</v>
      </c>
      <c r="I178" s="131"/>
      <c r="J178" s="132">
        <f t="shared" si="20"/>
        <v>0</v>
      </c>
      <c r="K178" s="133"/>
      <c r="L178" s="28"/>
      <c r="M178" s="134" t="s">
        <v>1</v>
      </c>
      <c r="N178" s="135" t="s">
        <v>41</v>
      </c>
      <c r="P178" s="136">
        <f t="shared" si="21"/>
        <v>0</v>
      </c>
      <c r="Q178" s="136">
        <v>0</v>
      </c>
      <c r="R178" s="136">
        <f t="shared" si="22"/>
        <v>0</v>
      </c>
      <c r="S178" s="136">
        <v>0</v>
      </c>
      <c r="T178" s="137">
        <f t="shared" si="23"/>
        <v>0</v>
      </c>
      <c r="AR178" s="138" t="s">
        <v>129</v>
      </c>
      <c r="AT178" s="138" t="s">
        <v>125</v>
      </c>
      <c r="AU178" s="138" t="s">
        <v>86</v>
      </c>
      <c r="AY178" s="13" t="s">
        <v>122</v>
      </c>
      <c r="BE178" s="139">
        <f t="shared" si="24"/>
        <v>0</v>
      </c>
      <c r="BF178" s="139">
        <f t="shared" si="25"/>
        <v>0</v>
      </c>
      <c r="BG178" s="139">
        <f t="shared" si="26"/>
        <v>0</v>
      </c>
      <c r="BH178" s="139">
        <f t="shared" si="27"/>
        <v>0</v>
      </c>
      <c r="BI178" s="139">
        <f t="shared" si="28"/>
        <v>0</v>
      </c>
      <c r="BJ178" s="13" t="s">
        <v>84</v>
      </c>
      <c r="BK178" s="139">
        <f t="shared" si="29"/>
        <v>0</v>
      </c>
      <c r="BL178" s="13" t="s">
        <v>129</v>
      </c>
      <c r="BM178" s="138" t="s">
        <v>315</v>
      </c>
    </row>
    <row r="179" spans="2:65" s="1" customFormat="1" ht="33" customHeight="1">
      <c r="B179" s="125"/>
      <c r="C179" s="140" t="s">
        <v>316</v>
      </c>
      <c r="D179" s="140" t="s">
        <v>136</v>
      </c>
      <c r="E179" s="141" t="s">
        <v>317</v>
      </c>
      <c r="F179" s="142" t="s">
        <v>318</v>
      </c>
      <c r="G179" s="143" t="s">
        <v>190</v>
      </c>
      <c r="H179" s="144">
        <v>1</v>
      </c>
      <c r="I179" s="145"/>
      <c r="J179" s="146">
        <f t="shared" si="20"/>
        <v>0</v>
      </c>
      <c r="K179" s="147"/>
      <c r="L179" s="148"/>
      <c r="M179" s="149" t="s">
        <v>1</v>
      </c>
      <c r="N179" s="150" t="s">
        <v>41</v>
      </c>
      <c r="P179" s="136">
        <f t="shared" si="21"/>
        <v>0</v>
      </c>
      <c r="Q179" s="136">
        <v>0.00328</v>
      </c>
      <c r="R179" s="136">
        <f t="shared" si="22"/>
        <v>0.00328</v>
      </c>
      <c r="S179" s="136">
        <v>0</v>
      </c>
      <c r="T179" s="137">
        <f t="shared" si="23"/>
        <v>0</v>
      </c>
      <c r="AR179" s="138" t="s">
        <v>139</v>
      </c>
      <c r="AT179" s="138" t="s">
        <v>136</v>
      </c>
      <c r="AU179" s="138" t="s">
        <v>86</v>
      </c>
      <c r="AY179" s="13" t="s">
        <v>122</v>
      </c>
      <c r="BE179" s="139">
        <f t="shared" si="24"/>
        <v>0</v>
      </c>
      <c r="BF179" s="139">
        <f t="shared" si="25"/>
        <v>0</v>
      </c>
      <c r="BG179" s="139">
        <f t="shared" si="26"/>
        <v>0</v>
      </c>
      <c r="BH179" s="139">
        <f t="shared" si="27"/>
        <v>0</v>
      </c>
      <c r="BI179" s="139">
        <f t="shared" si="28"/>
        <v>0</v>
      </c>
      <c r="BJ179" s="13" t="s">
        <v>84</v>
      </c>
      <c r="BK179" s="139">
        <f t="shared" si="29"/>
        <v>0</v>
      </c>
      <c r="BL179" s="13" t="s">
        <v>129</v>
      </c>
      <c r="BM179" s="138" t="s">
        <v>319</v>
      </c>
    </row>
    <row r="180" spans="2:65" s="1" customFormat="1" ht="37.9" customHeight="1">
      <c r="B180" s="125"/>
      <c r="C180" s="140" t="s">
        <v>320</v>
      </c>
      <c r="D180" s="140" t="s">
        <v>136</v>
      </c>
      <c r="E180" s="141" t="s">
        <v>321</v>
      </c>
      <c r="F180" s="142" t="s">
        <v>322</v>
      </c>
      <c r="G180" s="143" t="s">
        <v>190</v>
      </c>
      <c r="H180" s="144">
        <v>1</v>
      </c>
      <c r="I180" s="145"/>
      <c r="J180" s="146">
        <f t="shared" si="20"/>
        <v>0</v>
      </c>
      <c r="K180" s="147"/>
      <c r="L180" s="148"/>
      <c r="M180" s="149" t="s">
        <v>1</v>
      </c>
      <c r="N180" s="150" t="s">
        <v>41</v>
      </c>
      <c r="P180" s="136">
        <f t="shared" si="21"/>
        <v>0</v>
      </c>
      <c r="Q180" s="136">
        <v>0.00328</v>
      </c>
      <c r="R180" s="136">
        <f t="shared" si="22"/>
        <v>0.00328</v>
      </c>
      <c r="S180" s="136">
        <v>0</v>
      </c>
      <c r="T180" s="137">
        <f t="shared" si="23"/>
        <v>0</v>
      </c>
      <c r="AR180" s="138" t="s">
        <v>139</v>
      </c>
      <c r="AT180" s="138" t="s">
        <v>136</v>
      </c>
      <c r="AU180" s="138" t="s">
        <v>86</v>
      </c>
      <c r="AY180" s="13" t="s">
        <v>122</v>
      </c>
      <c r="BE180" s="139">
        <f t="shared" si="24"/>
        <v>0</v>
      </c>
      <c r="BF180" s="139">
        <f t="shared" si="25"/>
        <v>0</v>
      </c>
      <c r="BG180" s="139">
        <f t="shared" si="26"/>
        <v>0</v>
      </c>
      <c r="BH180" s="139">
        <f t="shared" si="27"/>
        <v>0</v>
      </c>
      <c r="BI180" s="139">
        <f t="shared" si="28"/>
        <v>0</v>
      </c>
      <c r="BJ180" s="13" t="s">
        <v>84</v>
      </c>
      <c r="BK180" s="139">
        <f t="shared" si="29"/>
        <v>0</v>
      </c>
      <c r="BL180" s="13" t="s">
        <v>129</v>
      </c>
      <c r="BM180" s="138" t="s">
        <v>323</v>
      </c>
    </row>
    <row r="181" spans="2:47" s="1" customFormat="1" ht="87.75">
      <c r="B181" s="28"/>
      <c r="D181" s="151" t="s">
        <v>324</v>
      </c>
      <c r="F181" s="152" t="s">
        <v>325</v>
      </c>
      <c r="I181" s="153"/>
      <c r="L181" s="28"/>
      <c r="M181" s="154"/>
      <c r="T181" s="52"/>
      <c r="AT181" s="13" t="s">
        <v>324</v>
      </c>
      <c r="AU181" s="13" t="s">
        <v>86</v>
      </c>
    </row>
    <row r="182" spans="2:65" s="1" customFormat="1" ht="24.2" customHeight="1">
      <c r="B182" s="125"/>
      <c r="C182" s="126" t="s">
        <v>326</v>
      </c>
      <c r="D182" s="126" t="s">
        <v>125</v>
      </c>
      <c r="E182" s="127" t="s">
        <v>327</v>
      </c>
      <c r="F182" s="128" t="s">
        <v>328</v>
      </c>
      <c r="G182" s="129" t="s">
        <v>190</v>
      </c>
      <c r="H182" s="130">
        <v>1</v>
      </c>
      <c r="I182" s="131"/>
      <c r="J182" s="132">
        <f>ROUND(I182*H182,2)</f>
        <v>0</v>
      </c>
      <c r="K182" s="133"/>
      <c r="L182" s="28"/>
      <c r="M182" s="134" t="s">
        <v>1</v>
      </c>
      <c r="N182" s="135" t="s">
        <v>41</v>
      </c>
      <c r="P182" s="136">
        <f>O182*H182</f>
        <v>0</v>
      </c>
      <c r="Q182" s="136">
        <v>0.0051</v>
      </c>
      <c r="R182" s="136">
        <f>Q182*H182</f>
        <v>0.0051</v>
      </c>
      <c r="S182" s="136">
        <v>0.026</v>
      </c>
      <c r="T182" s="137">
        <f>S182*H182</f>
        <v>0.026</v>
      </c>
      <c r="AR182" s="138" t="s">
        <v>129</v>
      </c>
      <c r="AT182" s="138" t="s">
        <v>125</v>
      </c>
      <c r="AU182" s="138" t="s">
        <v>86</v>
      </c>
      <c r="AY182" s="13" t="s">
        <v>122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3" t="s">
        <v>84</v>
      </c>
      <c r="BK182" s="139">
        <f>ROUND(I182*H182,2)</f>
        <v>0</v>
      </c>
      <c r="BL182" s="13" t="s">
        <v>129</v>
      </c>
      <c r="BM182" s="138" t="s">
        <v>329</v>
      </c>
    </row>
    <row r="183" spans="2:65" s="1" customFormat="1" ht="21.75" customHeight="1">
      <c r="B183" s="125"/>
      <c r="C183" s="126" t="s">
        <v>330</v>
      </c>
      <c r="D183" s="126" t="s">
        <v>125</v>
      </c>
      <c r="E183" s="127" t="s">
        <v>331</v>
      </c>
      <c r="F183" s="128" t="s">
        <v>332</v>
      </c>
      <c r="G183" s="129" t="s">
        <v>190</v>
      </c>
      <c r="H183" s="130">
        <v>1</v>
      </c>
      <c r="I183" s="131"/>
      <c r="J183" s="132">
        <f>ROUND(I183*H183,2)</f>
        <v>0</v>
      </c>
      <c r="K183" s="133"/>
      <c r="L183" s="28"/>
      <c r="M183" s="134" t="s">
        <v>1</v>
      </c>
      <c r="N183" s="135" t="s">
        <v>41</v>
      </c>
      <c r="P183" s="136">
        <f>O183*H183</f>
        <v>0</v>
      </c>
      <c r="Q183" s="136">
        <v>0.00016</v>
      </c>
      <c r="R183" s="136">
        <f>Q183*H183</f>
        <v>0.00016</v>
      </c>
      <c r="S183" s="136">
        <v>0</v>
      </c>
      <c r="T183" s="137">
        <f>S183*H183</f>
        <v>0</v>
      </c>
      <c r="AR183" s="138" t="s">
        <v>129</v>
      </c>
      <c r="AT183" s="138" t="s">
        <v>125</v>
      </c>
      <c r="AU183" s="138" t="s">
        <v>86</v>
      </c>
      <c r="AY183" s="13" t="s">
        <v>122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3" t="s">
        <v>84</v>
      </c>
      <c r="BK183" s="139">
        <f>ROUND(I183*H183,2)</f>
        <v>0</v>
      </c>
      <c r="BL183" s="13" t="s">
        <v>129</v>
      </c>
      <c r="BM183" s="138" t="s">
        <v>333</v>
      </c>
    </row>
    <row r="184" spans="2:65" s="1" customFormat="1" ht="21.75" customHeight="1">
      <c r="B184" s="125"/>
      <c r="C184" s="126" t="s">
        <v>334</v>
      </c>
      <c r="D184" s="126" t="s">
        <v>125</v>
      </c>
      <c r="E184" s="127" t="s">
        <v>335</v>
      </c>
      <c r="F184" s="128" t="s">
        <v>336</v>
      </c>
      <c r="G184" s="129" t="s">
        <v>190</v>
      </c>
      <c r="H184" s="130">
        <v>1</v>
      </c>
      <c r="I184" s="131"/>
      <c r="J184" s="132">
        <f>ROUND(I184*H184,2)</f>
        <v>0</v>
      </c>
      <c r="K184" s="133"/>
      <c r="L184" s="28"/>
      <c r="M184" s="134" t="s">
        <v>1</v>
      </c>
      <c r="N184" s="135" t="s">
        <v>41</v>
      </c>
      <c r="P184" s="136">
        <f>O184*H184</f>
        <v>0</v>
      </c>
      <c r="Q184" s="136">
        <v>0.00088</v>
      </c>
      <c r="R184" s="136">
        <f>Q184*H184</f>
        <v>0.00088</v>
      </c>
      <c r="S184" s="136">
        <v>0</v>
      </c>
      <c r="T184" s="137">
        <f>S184*H184</f>
        <v>0</v>
      </c>
      <c r="AR184" s="138" t="s">
        <v>129</v>
      </c>
      <c r="AT184" s="138" t="s">
        <v>125</v>
      </c>
      <c r="AU184" s="138" t="s">
        <v>86</v>
      </c>
      <c r="AY184" s="13" t="s">
        <v>122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3" t="s">
        <v>84</v>
      </c>
      <c r="BK184" s="139">
        <f>ROUND(I184*H184,2)</f>
        <v>0</v>
      </c>
      <c r="BL184" s="13" t="s">
        <v>129</v>
      </c>
      <c r="BM184" s="138" t="s">
        <v>337</v>
      </c>
    </row>
    <row r="185" spans="2:65" s="1" customFormat="1" ht="16.5" customHeight="1">
      <c r="B185" s="125"/>
      <c r="C185" s="126" t="s">
        <v>338</v>
      </c>
      <c r="D185" s="126" t="s">
        <v>125</v>
      </c>
      <c r="E185" s="127" t="s">
        <v>339</v>
      </c>
      <c r="F185" s="128" t="s">
        <v>340</v>
      </c>
      <c r="G185" s="129" t="s">
        <v>217</v>
      </c>
      <c r="H185" s="130">
        <v>1</v>
      </c>
      <c r="I185" s="131"/>
      <c r="J185" s="132">
        <f>ROUND(I185*H185,2)</f>
        <v>0</v>
      </c>
      <c r="K185" s="133"/>
      <c r="L185" s="28"/>
      <c r="M185" s="134" t="s">
        <v>1</v>
      </c>
      <c r="N185" s="135" t="s">
        <v>41</v>
      </c>
      <c r="P185" s="136">
        <f>O185*H185</f>
        <v>0</v>
      </c>
      <c r="Q185" s="136">
        <v>0.00115</v>
      </c>
      <c r="R185" s="136">
        <f>Q185*H185</f>
        <v>0.00115</v>
      </c>
      <c r="S185" s="136">
        <v>0</v>
      </c>
      <c r="T185" s="137">
        <f>S185*H185</f>
        <v>0</v>
      </c>
      <c r="AR185" s="138" t="s">
        <v>129</v>
      </c>
      <c r="AT185" s="138" t="s">
        <v>125</v>
      </c>
      <c r="AU185" s="138" t="s">
        <v>86</v>
      </c>
      <c r="AY185" s="13" t="s">
        <v>122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3" t="s">
        <v>84</v>
      </c>
      <c r="BK185" s="139">
        <f>ROUND(I185*H185,2)</f>
        <v>0</v>
      </c>
      <c r="BL185" s="13" t="s">
        <v>129</v>
      </c>
      <c r="BM185" s="138" t="s">
        <v>341</v>
      </c>
    </row>
    <row r="186" spans="2:65" s="1" customFormat="1" ht="24.2" customHeight="1">
      <c r="B186" s="125"/>
      <c r="C186" s="126" t="s">
        <v>342</v>
      </c>
      <c r="D186" s="126" t="s">
        <v>125</v>
      </c>
      <c r="E186" s="127" t="s">
        <v>343</v>
      </c>
      <c r="F186" s="128" t="s">
        <v>344</v>
      </c>
      <c r="G186" s="129" t="s">
        <v>156</v>
      </c>
      <c r="H186" s="130">
        <v>0.127</v>
      </c>
      <c r="I186" s="131"/>
      <c r="J186" s="132">
        <f>ROUND(I186*H186,2)</f>
        <v>0</v>
      </c>
      <c r="K186" s="133"/>
      <c r="L186" s="28"/>
      <c r="M186" s="134" t="s">
        <v>1</v>
      </c>
      <c r="N186" s="135" t="s">
        <v>41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129</v>
      </c>
      <c r="AT186" s="138" t="s">
        <v>125</v>
      </c>
      <c r="AU186" s="138" t="s">
        <v>86</v>
      </c>
      <c r="AY186" s="13" t="s">
        <v>122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3" t="s">
        <v>84</v>
      </c>
      <c r="BK186" s="139">
        <f>ROUND(I186*H186,2)</f>
        <v>0</v>
      </c>
      <c r="BL186" s="13" t="s">
        <v>129</v>
      </c>
      <c r="BM186" s="138" t="s">
        <v>345</v>
      </c>
    </row>
    <row r="187" spans="2:63" s="11" customFormat="1" ht="22.9" customHeight="1">
      <c r="B187" s="113"/>
      <c r="D187" s="114" t="s">
        <v>75</v>
      </c>
      <c r="E187" s="123" t="s">
        <v>346</v>
      </c>
      <c r="F187" s="123" t="s">
        <v>347</v>
      </c>
      <c r="I187" s="116"/>
      <c r="J187" s="124">
        <f>BK187</f>
        <v>0</v>
      </c>
      <c r="L187" s="113"/>
      <c r="M187" s="118"/>
      <c r="P187" s="119">
        <f>SUM(P188:P189)</f>
        <v>0</v>
      </c>
      <c r="R187" s="119">
        <f>SUM(R188:R189)</f>
        <v>0.00863</v>
      </c>
      <c r="T187" s="120">
        <f>SUM(T188:T189)</f>
        <v>0</v>
      </c>
      <c r="AR187" s="114" t="s">
        <v>86</v>
      </c>
      <c r="AT187" s="121" t="s">
        <v>75</v>
      </c>
      <c r="AU187" s="121" t="s">
        <v>84</v>
      </c>
      <c r="AY187" s="114" t="s">
        <v>122</v>
      </c>
      <c r="BK187" s="122">
        <f>SUM(BK188:BK189)</f>
        <v>0</v>
      </c>
    </row>
    <row r="188" spans="2:65" s="1" customFormat="1" ht="16.5" customHeight="1">
      <c r="B188" s="125"/>
      <c r="C188" s="140" t="s">
        <v>348</v>
      </c>
      <c r="D188" s="140" t="s">
        <v>136</v>
      </c>
      <c r="E188" s="141" t="s">
        <v>349</v>
      </c>
      <c r="F188" s="142" t="s">
        <v>350</v>
      </c>
      <c r="G188" s="143" t="s">
        <v>190</v>
      </c>
      <c r="H188" s="144">
        <v>1</v>
      </c>
      <c r="I188" s="145"/>
      <c r="J188" s="146">
        <f>ROUND(I188*H188,2)</f>
        <v>0</v>
      </c>
      <c r="K188" s="147"/>
      <c r="L188" s="148"/>
      <c r="M188" s="149" t="s">
        <v>1</v>
      </c>
      <c r="N188" s="150" t="s">
        <v>41</v>
      </c>
      <c r="P188" s="136">
        <f>O188*H188</f>
        <v>0</v>
      </c>
      <c r="Q188" s="136">
        <v>0.0086</v>
      </c>
      <c r="R188" s="136">
        <f>Q188*H188</f>
        <v>0.0086</v>
      </c>
      <c r="S188" s="136">
        <v>0</v>
      </c>
      <c r="T188" s="137">
        <f>S188*H188</f>
        <v>0</v>
      </c>
      <c r="AR188" s="138" t="s">
        <v>139</v>
      </c>
      <c r="AT188" s="138" t="s">
        <v>136</v>
      </c>
      <c r="AU188" s="138" t="s">
        <v>86</v>
      </c>
      <c r="AY188" s="13" t="s">
        <v>122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3" t="s">
        <v>84</v>
      </c>
      <c r="BK188" s="139">
        <f>ROUND(I188*H188,2)</f>
        <v>0</v>
      </c>
      <c r="BL188" s="13" t="s">
        <v>129</v>
      </c>
      <c r="BM188" s="138" t="s">
        <v>351</v>
      </c>
    </row>
    <row r="189" spans="2:65" s="1" customFormat="1" ht="16.5" customHeight="1">
      <c r="B189" s="125"/>
      <c r="C189" s="126" t="s">
        <v>352</v>
      </c>
      <c r="D189" s="126" t="s">
        <v>125</v>
      </c>
      <c r="E189" s="127" t="s">
        <v>353</v>
      </c>
      <c r="F189" s="128" t="s">
        <v>354</v>
      </c>
      <c r="G189" s="129" t="s">
        <v>190</v>
      </c>
      <c r="H189" s="130">
        <v>1</v>
      </c>
      <c r="I189" s="131"/>
      <c r="J189" s="132">
        <f>ROUND(I189*H189,2)</f>
        <v>0</v>
      </c>
      <c r="K189" s="133"/>
      <c r="L189" s="28"/>
      <c r="M189" s="134" t="s">
        <v>1</v>
      </c>
      <c r="N189" s="135" t="s">
        <v>41</v>
      </c>
      <c r="P189" s="136">
        <f>O189*H189</f>
        <v>0</v>
      </c>
      <c r="Q189" s="136">
        <v>3E-05</v>
      </c>
      <c r="R189" s="136">
        <f>Q189*H189</f>
        <v>3E-05</v>
      </c>
      <c r="S189" s="136">
        <v>0</v>
      </c>
      <c r="T189" s="137">
        <f>S189*H189</f>
        <v>0</v>
      </c>
      <c r="AR189" s="138" t="s">
        <v>129</v>
      </c>
      <c r="AT189" s="138" t="s">
        <v>125</v>
      </c>
      <c r="AU189" s="138" t="s">
        <v>86</v>
      </c>
      <c r="AY189" s="13" t="s">
        <v>122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3" t="s">
        <v>84</v>
      </c>
      <c r="BK189" s="139">
        <f>ROUND(I189*H189,2)</f>
        <v>0</v>
      </c>
      <c r="BL189" s="13" t="s">
        <v>129</v>
      </c>
      <c r="BM189" s="138" t="s">
        <v>355</v>
      </c>
    </row>
    <row r="190" spans="2:63" s="11" customFormat="1" ht="22.9" customHeight="1">
      <c r="B190" s="113"/>
      <c r="D190" s="114" t="s">
        <v>75</v>
      </c>
      <c r="E190" s="123" t="s">
        <v>356</v>
      </c>
      <c r="F190" s="123" t="s">
        <v>357</v>
      </c>
      <c r="I190" s="116"/>
      <c r="J190" s="124">
        <f>BK190</f>
        <v>0</v>
      </c>
      <c r="L190" s="113"/>
      <c r="M190" s="118"/>
      <c r="P190" s="119">
        <f>SUM(P191:P214)</f>
        <v>0</v>
      </c>
      <c r="R190" s="119">
        <f>SUM(R191:R214)</f>
        <v>0.02099</v>
      </c>
      <c r="T190" s="120">
        <f>SUM(T191:T214)</f>
        <v>1.78125</v>
      </c>
      <c r="AR190" s="114" t="s">
        <v>86</v>
      </c>
      <c r="AT190" s="121" t="s">
        <v>75</v>
      </c>
      <c r="AU190" s="121" t="s">
        <v>84</v>
      </c>
      <c r="AY190" s="114" t="s">
        <v>122</v>
      </c>
      <c r="BK190" s="122">
        <f>SUM(BK191:BK214)</f>
        <v>0</v>
      </c>
    </row>
    <row r="191" spans="2:65" s="1" customFormat="1" ht="24.2" customHeight="1">
      <c r="B191" s="125"/>
      <c r="C191" s="126" t="s">
        <v>358</v>
      </c>
      <c r="D191" s="126" t="s">
        <v>125</v>
      </c>
      <c r="E191" s="127" t="s">
        <v>359</v>
      </c>
      <c r="F191" s="128" t="s">
        <v>360</v>
      </c>
      <c r="G191" s="129" t="s">
        <v>217</v>
      </c>
      <c r="H191" s="130">
        <v>2</v>
      </c>
      <c r="I191" s="131"/>
      <c r="J191" s="132">
        <f aca="true" t="shared" si="30" ref="J191:J205">ROUND(I191*H191,2)</f>
        <v>0</v>
      </c>
      <c r="K191" s="133"/>
      <c r="L191" s="28"/>
      <c r="M191" s="134" t="s">
        <v>1</v>
      </c>
      <c r="N191" s="135" t="s">
        <v>41</v>
      </c>
      <c r="P191" s="136">
        <f aca="true" t="shared" si="31" ref="P191:P205">O191*H191</f>
        <v>0</v>
      </c>
      <c r="Q191" s="136">
        <v>0.00901</v>
      </c>
      <c r="R191" s="136">
        <f aca="true" t="shared" si="32" ref="R191:R205">Q191*H191</f>
        <v>0.01802</v>
      </c>
      <c r="S191" s="136">
        <v>0</v>
      </c>
      <c r="T191" s="137">
        <f aca="true" t="shared" si="33" ref="T191:T205">S191*H191</f>
        <v>0</v>
      </c>
      <c r="AR191" s="138" t="s">
        <v>129</v>
      </c>
      <c r="AT191" s="138" t="s">
        <v>125</v>
      </c>
      <c r="AU191" s="138" t="s">
        <v>86</v>
      </c>
      <c r="AY191" s="13" t="s">
        <v>122</v>
      </c>
      <c r="BE191" s="139">
        <f aca="true" t="shared" si="34" ref="BE191:BE205">IF(N191="základní",J191,0)</f>
        <v>0</v>
      </c>
      <c r="BF191" s="139">
        <f aca="true" t="shared" si="35" ref="BF191:BF205">IF(N191="snížená",J191,0)</f>
        <v>0</v>
      </c>
      <c r="BG191" s="139">
        <f aca="true" t="shared" si="36" ref="BG191:BG205">IF(N191="zákl. přenesená",J191,0)</f>
        <v>0</v>
      </c>
      <c r="BH191" s="139">
        <f aca="true" t="shared" si="37" ref="BH191:BH205">IF(N191="sníž. přenesená",J191,0)</f>
        <v>0</v>
      </c>
      <c r="BI191" s="139">
        <f aca="true" t="shared" si="38" ref="BI191:BI205">IF(N191="nulová",J191,0)</f>
        <v>0</v>
      </c>
      <c r="BJ191" s="13" t="s">
        <v>84</v>
      </c>
      <c r="BK191" s="139">
        <f aca="true" t="shared" si="39" ref="BK191:BK205">ROUND(I191*H191,2)</f>
        <v>0</v>
      </c>
      <c r="BL191" s="13" t="s">
        <v>129</v>
      </c>
      <c r="BM191" s="138" t="s">
        <v>361</v>
      </c>
    </row>
    <row r="192" spans="2:65" s="1" customFormat="1" ht="24.2" customHeight="1">
      <c r="B192" s="125"/>
      <c r="C192" s="126" t="s">
        <v>362</v>
      </c>
      <c r="D192" s="126" t="s">
        <v>125</v>
      </c>
      <c r="E192" s="127" t="s">
        <v>363</v>
      </c>
      <c r="F192" s="128" t="s">
        <v>364</v>
      </c>
      <c r="G192" s="129" t="s">
        <v>190</v>
      </c>
      <c r="H192" s="130">
        <v>4</v>
      </c>
      <c r="I192" s="131"/>
      <c r="J192" s="132">
        <f t="shared" si="30"/>
        <v>0</v>
      </c>
      <c r="K192" s="133"/>
      <c r="L192" s="28"/>
      <c r="M192" s="134" t="s">
        <v>1</v>
      </c>
      <c r="N192" s="135" t="s">
        <v>41</v>
      </c>
      <c r="P192" s="136">
        <f t="shared" si="31"/>
        <v>0</v>
      </c>
      <c r="Q192" s="136">
        <v>0.00017</v>
      </c>
      <c r="R192" s="136">
        <f t="shared" si="32"/>
        <v>0.00068</v>
      </c>
      <c r="S192" s="136">
        <v>0.35625</v>
      </c>
      <c r="T192" s="137">
        <f t="shared" si="33"/>
        <v>1.425</v>
      </c>
      <c r="AR192" s="138" t="s">
        <v>129</v>
      </c>
      <c r="AT192" s="138" t="s">
        <v>125</v>
      </c>
      <c r="AU192" s="138" t="s">
        <v>86</v>
      </c>
      <c r="AY192" s="13" t="s">
        <v>122</v>
      </c>
      <c r="BE192" s="139">
        <f t="shared" si="34"/>
        <v>0</v>
      </c>
      <c r="BF192" s="139">
        <f t="shared" si="35"/>
        <v>0</v>
      </c>
      <c r="BG192" s="139">
        <f t="shared" si="36"/>
        <v>0</v>
      </c>
      <c r="BH192" s="139">
        <f t="shared" si="37"/>
        <v>0</v>
      </c>
      <c r="BI192" s="139">
        <f t="shared" si="38"/>
        <v>0</v>
      </c>
      <c r="BJ192" s="13" t="s">
        <v>84</v>
      </c>
      <c r="BK192" s="139">
        <f t="shared" si="39"/>
        <v>0</v>
      </c>
      <c r="BL192" s="13" t="s">
        <v>129</v>
      </c>
      <c r="BM192" s="138" t="s">
        <v>365</v>
      </c>
    </row>
    <row r="193" spans="2:65" s="1" customFormat="1" ht="16.5" customHeight="1">
      <c r="B193" s="125"/>
      <c r="C193" s="126" t="s">
        <v>366</v>
      </c>
      <c r="D193" s="126" t="s">
        <v>125</v>
      </c>
      <c r="E193" s="127" t="s">
        <v>367</v>
      </c>
      <c r="F193" s="128" t="s">
        <v>368</v>
      </c>
      <c r="G193" s="129" t="s">
        <v>217</v>
      </c>
      <c r="H193" s="130">
        <v>1</v>
      </c>
      <c r="I193" s="131"/>
      <c r="J193" s="132">
        <f t="shared" si="30"/>
        <v>0</v>
      </c>
      <c r="K193" s="133"/>
      <c r="L193" s="28"/>
      <c r="M193" s="134" t="s">
        <v>1</v>
      </c>
      <c r="N193" s="135" t="s">
        <v>41</v>
      </c>
      <c r="P193" s="136">
        <f t="shared" si="31"/>
        <v>0</v>
      </c>
      <c r="Q193" s="136">
        <v>0.00017</v>
      </c>
      <c r="R193" s="136">
        <f t="shared" si="32"/>
        <v>0.00017</v>
      </c>
      <c r="S193" s="136">
        <v>0.35625</v>
      </c>
      <c r="T193" s="137">
        <f t="shared" si="33"/>
        <v>0.35625</v>
      </c>
      <c r="AR193" s="138" t="s">
        <v>129</v>
      </c>
      <c r="AT193" s="138" t="s">
        <v>125</v>
      </c>
      <c r="AU193" s="138" t="s">
        <v>86</v>
      </c>
      <c r="AY193" s="13" t="s">
        <v>122</v>
      </c>
      <c r="BE193" s="139">
        <f t="shared" si="34"/>
        <v>0</v>
      </c>
      <c r="BF193" s="139">
        <f t="shared" si="35"/>
        <v>0</v>
      </c>
      <c r="BG193" s="139">
        <f t="shared" si="36"/>
        <v>0</v>
      </c>
      <c r="BH193" s="139">
        <f t="shared" si="37"/>
        <v>0</v>
      </c>
      <c r="BI193" s="139">
        <f t="shared" si="38"/>
        <v>0</v>
      </c>
      <c r="BJ193" s="13" t="s">
        <v>84</v>
      </c>
      <c r="BK193" s="139">
        <f t="shared" si="39"/>
        <v>0</v>
      </c>
      <c r="BL193" s="13" t="s">
        <v>129</v>
      </c>
      <c r="BM193" s="138" t="s">
        <v>369</v>
      </c>
    </row>
    <row r="194" spans="2:65" s="1" customFormat="1" ht="16.5" customHeight="1">
      <c r="B194" s="125"/>
      <c r="C194" s="126" t="s">
        <v>370</v>
      </c>
      <c r="D194" s="126" t="s">
        <v>125</v>
      </c>
      <c r="E194" s="127" t="s">
        <v>371</v>
      </c>
      <c r="F194" s="128" t="s">
        <v>372</v>
      </c>
      <c r="G194" s="129" t="s">
        <v>128</v>
      </c>
      <c r="H194" s="130">
        <v>4</v>
      </c>
      <c r="I194" s="131"/>
      <c r="J194" s="132">
        <f t="shared" si="30"/>
        <v>0</v>
      </c>
      <c r="K194" s="133"/>
      <c r="L194" s="28"/>
      <c r="M194" s="134" t="s">
        <v>1</v>
      </c>
      <c r="N194" s="135" t="s">
        <v>41</v>
      </c>
      <c r="P194" s="136">
        <f t="shared" si="31"/>
        <v>0</v>
      </c>
      <c r="Q194" s="136">
        <v>0.00053</v>
      </c>
      <c r="R194" s="136">
        <f t="shared" si="32"/>
        <v>0.00212</v>
      </c>
      <c r="S194" s="136">
        <v>0</v>
      </c>
      <c r="T194" s="137">
        <f t="shared" si="33"/>
        <v>0</v>
      </c>
      <c r="AR194" s="138" t="s">
        <v>373</v>
      </c>
      <c r="AT194" s="138" t="s">
        <v>125</v>
      </c>
      <c r="AU194" s="138" t="s">
        <v>86</v>
      </c>
      <c r="AY194" s="13" t="s">
        <v>122</v>
      </c>
      <c r="BE194" s="139">
        <f t="shared" si="34"/>
        <v>0</v>
      </c>
      <c r="BF194" s="139">
        <f t="shared" si="35"/>
        <v>0</v>
      </c>
      <c r="BG194" s="139">
        <f t="shared" si="36"/>
        <v>0</v>
      </c>
      <c r="BH194" s="139">
        <f t="shared" si="37"/>
        <v>0</v>
      </c>
      <c r="BI194" s="139">
        <f t="shared" si="38"/>
        <v>0</v>
      </c>
      <c r="BJ194" s="13" t="s">
        <v>84</v>
      </c>
      <c r="BK194" s="139">
        <f t="shared" si="39"/>
        <v>0</v>
      </c>
      <c r="BL194" s="13" t="s">
        <v>373</v>
      </c>
      <c r="BM194" s="138" t="s">
        <v>374</v>
      </c>
    </row>
    <row r="195" spans="2:65" s="1" customFormat="1" ht="55.5" customHeight="1">
      <c r="B195" s="125"/>
      <c r="C195" s="140" t="s">
        <v>375</v>
      </c>
      <c r="D195" s="140" t="s">
        <v>136</v>
      </c>
      <c r="E195" s="141" t="s">
        <v>376</v>
      </c>
      <c r="F195" s="142" t="s">
        <v>377</v>
      </c>
      <c r="G195" s="143" t="s">
        <v>190</v>
      </c>
      <c r="H195" s="144">
        <v>2</v>
      </c>
      <c r="I195" s="145"/>
      <c r="J195" s="146">
        <f t="shared" si="30"/>
        <v>0</v>
      </c>
      <c r="K195" s="147"/>
      <c r="L195" s="148"/>
      <c r="M195" s="149" t="s">
        <v>1</v>
      </c>
      <c r="N195" s="150" t="s">
        <v>41</v>
      </c>
      <c r="P195" s="136">
        <f t="shared" si="31"/>
        <v>0</v>
      </c>
      <c r="Q195" s="136">
        <v>0</v>
      </c>
      <c r="R195" s="136">
        <f t="shared" si="32"/>
        <v>0</v>
      </c>
      <c r="S195" s="136">
        <v>0</v>
      </c>
      <c r="T195" s="137">
        <f t="shared" si="33"/>
        <v>0</v>
      </c>
      <c r="AR195" s="138" t="s">
        <v>378</v>
      </c>
      <c r="AT195" s="138" t="s">
        <v>136</v>
      </c>
      <c r="AU195" s="138" t="s">
        <v>86</v>
      </c>
      <c r="AY195" s="13" t="s">
        <v>122</v>
      </c>
      <c r="BE195" s="139">
        <f t="shared" si="34"/>
        <v>0</v>
      </c>
      <c r="BF195" s="139">
        <f t="shared" si="35"/>
        <v>0</v>
      </c>
      <c r="BG195" s="139">
        <f t="shared" si="36"/>
        <v>0</v>
      </c>
      <c r="BH195" s="139">
        <f t="shared" si="37"/>
        <v>0</v>
      </c>
      <c r="BI195" s="139">
        <f t="shared" si="38"/>
        <v>0</v>
      </c>
      <c r="BJ195" s="13" t="s">
        <v>84</v>
      </c>
      <c r="BK195" s="139">
        <f t="shared" si="39"/>
        <v>0</v>
      </c>
      <c r="BL195" s="13" t="s">
        <v>378</v>
      </c>
      <c r="BM195" s="138" t="s">
        <v>379</v>
      </c>
    </row>
    <row r="196" spans="2:65" s="1" customFormat="1" ht="37.9" customHeight="1">
      <c r="B196" s="125"/>
      <c r="C196" s="140" t="s">
        <v>380</v>
      </c>
      <c r="D196" s="140" t="s">
        <v>136</v>
      </c>
      <c r="E196" s="141" t="s">
        <v>381</v>
      </c>
      <c r="F196" s="142" t="s">
        <v>382</v>
      </c>
      <c r="G196" s="143" t="s">
        <v>190</v>
      </c>
      <c r="H196" s="144">
        <v>2</v>
      </c>
      <c r="I196" s="145"/>
      <c r="J196" s="146">
        <f t="shared" si="30"/>
        <v>0</v>
      </c>
      <c r="K196" s="147"/>
      <c r="L196" s="148"/>
      <c r="M196" s="149" t="s">
        <v>1</v>
      </c>
      <c r="N196" s="150" t="s">
        <v>41</v>
      </c>
      <c r="P196" s="136">
        <f t="shared" si="31"/>
        <v>0</v>
      </c>
      <c r="Q196" s="136">
        <v>0</v>
      </c>
      <c r="R196" s="136">
        <f t="shared" si="32"/>
        <v>0</v>
      </c>
      <c r="S196" s="136">
        <v>0</v>
      </c>
      <c r="T196" s="137">
        <f t="shared" si="33"/>
        <v>0</v>
      </c>
      <c r="AR196" s="138" t="s">
        <v>378</v>
      </c>
      <c r="AT196" s="138" t="s">
        <v>136</v>
      </c>
      <c r="AU196" s="138" t="s">
        <v>86</v>
      </c>
      <c r="AY196" s="13" t="s">
        <v>122</v>
      </c>
      <c r="BE196" s="139">
        <f t="shared" si="34"/>
        <v>0</v>
      </c>
      <c r="BF196" s="139">
        <f t="shared" si="35"/>
        <v>0</v>
      </c>
      <c r="BG196" s="139">
        <f t="shared" si="36"/>
        <v>0</v>
      </c>
      <c r="BH196" s="139">
        <f t="shared" si="37"/>
        <v>0</v>
      </c>
      <c r="BI196" s="139">
        <f t="shared" si="38"/>
        <v>0</v>
      </c>
      <c r="BJ196" s="13" t="s">
        <v>84</v>
      </c>
      <c r="BK196" s="139">
        <f t="shared" si="39"/>
        <v>0</v>
      </c>
      <c r="BL196" s="13" t="s">
        <v>378</v>
      </c>
      <c r="BM196" s="138" t="s">
        <v>383</v>
      </c>
    </row>
    <row r="197" spans="2:65" s="1" customFormat="1" ht="24.2" customHeight="1">
      <c r="B197" s="125"/>
      <c r="C197" s="140" t="s">
        <v>384</v>
      </c>
      <c r="D197" s="140" t="s">
        <v>136</v>
      </c>
      <c r="E197" s="141" t="s">
        <v>385</v>
      </c>
      <c r="F197" s="142" t="s">
        <v>386</v>
      </c>
      <c r="G197" s="143" t="s">
        <v>190</v>
      </c>
      <c r="H197" s="144">
        <v>1</v>
      </c>
      <c r="I197" s="145"/>
      <c r="J197" s="146">
        <f t="shared" si="30"/>
        <v>0</v>
      </c>
      <c r="K197" s="147"/>
      <c r="L197" s="148"/>
      <c r="M197" s="149" t="s">
        <v>1</v>
      </c>
      <c r="N197" s="150" t="s">
        <v>41</v>
      </c>
      <c r="P197" s="136">
        <f t="shared" si="31"/>
        <v>0</v>
      </c>
      <c r="Q197" s="136">
        <v>0</v>
      </c>
      <c r="R197" s="136">
        <f t="shared" si="32"/>
        <v>0</v>
      </c>
      <c r="S197" s="136">
        <v>0</v>
      </c>
      <c r="T197" s="137">
        <f t="shared" si="33"/>
        <v>0</v>
      </c>
      <c r="AR197" s="138" t="s">
        <v>378</v>
      </c>
      <c r="AT197" s="138" t="s">
        <v>136</v>
      </c>
      <c r="AU197" s="138" t="s">
        <v>86</v>
      </c>
      <c r="AY197" s="13" t="s">
        <v>122</v>
      </c>
      <c r="BE197" s="139">
        <f t="shared" si="34"/>
        <v>0</v>
      </c>
      <c r="BF197" s="139">
        <f t="shared" si="35"/>
        <v>0</v>
      </c>
      <c r="BG197" s="139">
        <f t="shared" si="36"/>
        <v>0</v>
      </c>
      <c r="BH197" s="139">
        <f t="shared" si="37"/>
        <v>0</v>
      </c>
      <c r="BI197" s="139">
        <f t="shared" si="38"/>
        <v>0</v>
      </c>
      <c r="BJ197" s="13" t="s">
        <v>84</v>
      </c>
      <c r="BK197" s="139">
        <f t="shared" si="39"/>
        <v>0</v>
      </c>
      <c r="BL197" s="13" t="s">
        <v>378</v>
      </c>
      <c r="BM197" s="138" t="s">
        <v>387</v>
      </c>
    </row>
    <row r="198" spans="2:65" s="1" customFormat="1" ht="24.2" customHeight="1">
      <c r="B198" s="125"/>
      <c r="C198" s="140" t="s">
        <v>388</v>
      </c>
      <c r="D198" s="140" t="s">
        <v>136</v>
      </c>
      <c r="E198" s="141" t="s">
        <v>389</v>
      </c>
      <c r="F198" s="142" t="s">
        <v>390</v>
      </c>
      <c r="G198" s="143" t="s">
        <v>190</v>
      </c>
      <c r="H198" s="144">
        <v>1</v>
      </c>
      <c r="I198" s="145"/>
      <c r="J198" s="146">
        <f t="shared" si="30"/>
        <v>0</v>
      </c>
      <c r="K198" s="147"/>
      <c r="L198" s="148"/>
      <c r="M198" s="149" t="s">
        <v>1</v>
      </c>
      <c r="N198" s="150" t="s">
        <v>41</v>
      </c>
      <c r="P198" s="136">
        <f t="shared" si="31"/>
        <v>0</v>
      </c>
      <c r="Q198" s="136">
        <v>0</v>
      </c>
      <c r="R198" s="136">
        <f t="shared" si="32"/>
        <v>0</v>
      </c>
      <c r="S198" s="136">
        <v>0</v>
      </c>
      <c r="T198" s="137">
        <f t="shared" si="33"/>
        <v>0</v>
      </c>
      <c r="AR198" s="138" t="s">
        <v>378</v>
      </c>
      <c r="AT198" s="138" t="s">
        <v>136</v>
      </c>
      <c r="AU198" s="138" t="s">
        <v>86</v>
      </c>
      <c r="AY198" s="13" t="s">
        <v>122</v>
      </c>
      <c r="BE198" s="139">
        <f t="shared" si="34"/>
        <v>0</v>
      </c>
      <c r="BF198" s="139">
        <f t="shared" si="35"/>
        <v>0</v>
      </c>
      <c r="BG198" s="139">
        <f t="shared" si="36"/>
        <v>0</v>
      </c>
      <c r="BH198" s="139">
        <f t="shared" si="37"/>
        <v>0</v>
      </c>
      <c r="BI198" s="139">
        <f t="shared" si="38"/>
        <v>0</v>
      </c>
      <c r="BJ198" s="13" t="s">
        <v>84</v>
      </c>
      <c r="BK198" s="139">
        <f t="shared" si="39"/>
        <v>0</v>
      </c>
      <c r="BL198" s="13" t="s">
        <v>378</v>
      </c>
      <c r="BM198" s="138" t="s">
        <v>391</v>
      </c>
    </row>
    <row r="199" spans="2:65" s="1" customFormat="1" ht="24.2" customHeight="1">
      <c r="B199" s="125"/>
      <c r="C199" s="140" t="s">
        <v>373</v>
      </c>
      <c r="D199" s="140" t="s">
        <v>136</v>
      </c>
      <c r="E199" s="141" t="s">
        <v>392</v>
      </c>
      <c r="F199" s="142" t="s">
        <v>393</v>
      </c>
      <c r="G199" s="143" t="s">
        <v>190</v>
      </c>
      <c r="H199" s="144">
        <v>2</v>
      </c>
      <c r="I199" s="145"/>
      <c r="J199" s="146">
        <f t="shared" si="30"/>
        <v>0</v>
      </c>
      <c r="K199" s="147"/>
      <c r="L199" s="148"/>
      <c r="M199" s="149" t="s">
        <v>1</v>
      </c>
      <c r="N199" s="150" t="s">
        <v>41</v>
      </c>
      <c r="P199" s="136">
        <f t="shared" si="31"/>
        <v>0</v>
      </c>
      <c r="Q199" s="136">
        <v>0</v>
      </c>
      <c r="R199" s="136">
        <f t="shared" si="32"/>
        <v>0</v>
      </c>
      <c r="S199" s="136">
        <v>0</v>
      </c>
      <c r="T199" s="137">
        <f t="shared" si="33"/>
        <v>0</v>
      </c>
      <c r="AR199" s="138" t="s">
        <v>378</v>
      </c>
      <c r="AT199" s="138" t="s">
        <v>136</v>
      </c>
      <c r="AU199" s="138" t="s">
        <v>86</v>
      </c>
      <c r="AY199" s="13" t="s">
        <v>122</v>
      </c>
      <c r="BE199" s="139">
        <f t="shared" si="34"/>
        <v>0</v>
      </c>
      <c r="BF199" s="139">
        <f t="shared" si="35"/>
        <v>0</v>
      </c>
      <c r="BG199" s="139">
        <f t="shared" si="36"/>
        <v>0</v>
      </c>
      <c r="BH199" s="139">
        <f t="shared" si="37"/>
        <v>0</v>
      </c>
      <c r="BI199" s="139">
        <f t="shared" si="38"/>
        <v>0</v>
      </c>
      <c r="BJ199" s="13" t="s">
        <v>84</v>
      </c>
      <c r="BK199" s="139">
        <f t="shared" si="39"/>
        <v>0</v>
      </c>
      <c r="BL199" s="13" t="s">
        <v>378</v>
      </c>
      <c r="BM199" s="138" t="s">
        <v>394</v>
      </c>
    </row>
    <row r="200" spans="2:65" s="1" customFormat="1" ht="24.2" customHeight="1">
      <c r="B200" s="125"/>
      <c r="C200" s="140" t="s">
        <v>395</v>
      </c>
      <c r="D200" s="140" t="s">
        <v>136</v>
      </c>
      <c r="E200" s="141" t="s">
        <v>396</v>
      </c>
      <c r="F200" s="142" t="s">
        <v>397</v>
      </c>
      <c r="G200" s="143" t="s">
        <v>190</v>
      </c>
      <c r="H200" s="144">
        <v>2</v>
      </c>
      <c r="I200" s="145"/>
      <c r="J200" s="146">
        <f t="shared" si="30"/>
        <v>0</v>
      </c>
      <c r="K200" s="147"/>
      <c r="L200" s="148"/>
      <c r="M200" s="149" t="s">
        <v>1</v>
      </c>
      <c r="N200" s="150" t="s">
        <v>41</v>
      </c>
      <c r="P200" s="136">
        <f t="shared" si="31"/>
        <v>0</v>
      </c>
      <c r="Q200" s="136">
        <v>0</v>
      </c>
      <c r="R200" s="136">
        <f t="shared" si="32"/>
        <v>0</v>
      </c>
      <c r="S200" s="136">
        <v>0</v>
      </c>
      <c r="T200" s="137">
        <f t="shared" si="33"/>
        <v>0</v>
      </c>
      <c r="AR200" s="138" t="s">
        <v>378</v>
      </c>
      <c r="AT200" s="138" t="s">
        <v>136</v>
      </c>
      <c r="AU200" s="138" t="s">
        <v>86</v>
      </c>
      <c r="AY200" s="13" t="s">
        <v>122</v>
      </c>
      <c r="BE200" s="139">
        <f t="shared" si="34"/>
        <v>0</v>
      </c>
      <c r="BF200" s="139">
        <f t="shared" si="35"/>
        <v>0</v>
      </c>
      <c r="BG200" s="139">
        <f t="shared" si="36"/>
        <v>0</v>
      </c>
      <c r="BH200" s="139">
        <f t="shared" si="37"/>
        <v>0</v>
      </c>
      <c r="BI200" s="139">
        <f t="shared" si="38"/>
        <v>0</v>
      </c>
      <c r="BJ200" s="13" t="s">
        <v>84</v>
      </c>
      <c r="BK200" s="139">
        <f t="shared" si="39"/>
        <v>0</v>
      </c>
      <c r="BL200" s="13" t="s">
        <v>378</v>
      </c>
      <c r="BM200" s="138" t="s">
        <v>398</v>
      </c>
    </row>
    <row r="201" spans="2:65" s="1" customFormat="1" ht="44.25" customHeight="1">
      <c r="B201" s="125"/>
      <c r="C201" s="140" t="s">
        <v>399</v>
      </c>
      <c r="D201" s="140" t="s">
        <v>136</v>
      </c>
      <c r="E201" s="141" t="s">
        <v>400</v>
      </c>
      <c r="F201" s="142" t="s">
        <v>401</v>
      </c>
      <c r="G201" s="143" t="s">
        <v>190</v>
      </c>
      <c r="H201" s="144">
        <v>2</v>
      </c>
      <c r="I201" s="145"/>
      <c r="J201" s="146">
        <f t="shared" si="30"/>
        <v>0</v>
      </c>
      <c r="K201" s="147"/>
      <c r="L201" s="148"/>
      <c r="M201" s="149" t="s">
        <v>1</v>
      </c>
      <c r="N201" s="150" t="s">
        <v>41</v>
      </c>
      <c r="P201" s="136">
        <f t="shared" si="31"/>
        <v>0</v>
      </c>
      <c r="Q201" s="136">
        <v>0</v>
      </c>
      <c r="R201" s="136">
        <f t="shared" si="32"/>
        <v>0</v>
      </c>
      <c r="S201" s="136">
        <v>0</v>
      </c>
      <c r="T201" s="137">
        <f t="shared" si="33"/>
        <v>0</v>
      </c>
      <c r="AR201" s="138" t="s">
        <v>378</v>
      </c>
      <c r="AT201" s="138" t="s">
        <v>136</v>
      </c>
      <c r="AU201" s="138" t="s">
        <v>86</v>
      </c>
      <c r="AY201" s="13" t="s">
        <v>122</v>
      </c>
      <c r="BE201" s="139">
        <f t="shared" si="34"/>
        <v>0</v>
      </c>
      <c r="BF201" s="139">
        <f t="shared" si="35"/>
        <v>0</v>
      </c>
      <c r="BG201" s="139">
        <f t="shared" si="36"/>
        <v>0</v>
      </c>
      <c r="BH201" s="139">
        <f t="shared" si="37"/>
        <v>0</v>
      </c>
      <c r="BI201" s="139">
        <f t="shared" si="38"/>
        <v>0</v>
      </c>
      <c r="BJ201" s="13" t="s">
        <v>84</v>
      </c>
      <c r="BK201" s="139">
        <f t="shared" si="39"/>
        <v>0</v>
      </c>
      <c r="BL201" s="13" t="s">
        <v>378</v>
      </c>
      <c r="BM201" s="138" t="s">
        <v>402</v>
      </c>
    </row>
    <row r="202" spans="2:65" s="1" customFormat="1" ht="37.9" customHeight="1">
      <c r="B202" s="125"/>
      <c r="C202" s="140" t="s">
        <v>403</v>
      </c>
      <c r="D202" s="140" t="s">
        <v>136</v>
      </c>
      <c r="E202" s="141" t="s">
        <v>404</v>
      </c>
      <c r="F202" s="142" t="s">
        <v>405</v>
      </c>
      <c r="G202" s="143" t="s">
        <v>190</v>
      </c>
      <c r="H202" s="144">
        <v>1</v>
      </c>
      <c r="I202" s="145"/>
      <c r="J202" s="146">
        <f t="shared" si="30"/>
        <v>0</v>
      </c>
      <c r="K202" s="147"/>
      <c r="L202" s="148"/>
      <c r="M202" s="149" t="s">
        <v>1</v>
      </c>
      <c r="N202" s="150" t="s">
        <v>41</v>
      </c>
      <c r="P202" s="136">
        <f t="shared" si="31"/>
        <v>0</v>
      </c>
      <c r="Q202" s="136">
        <v>0</v>
      </c>
      <c r="R202" s="136">
        <f t="shared" si="32"/>
        <v>0</v>
      </c>
      <c r="S202" s="136">
        <v>0</v>
      </c>
      <c r="T202" s="137">
        <f t="shared" si="33"/>
        <v>0</v>
      </c>
      <c r="AR202" s="138" t="s">
        <v>378</v>
      </c>
      <c r="AT202" s="138" t="s">
        <v>136</v>
      </c>
      <c r="AU202" s="138" t="s">
        <v>86</v>
      </c>
      <c r="AY202" s="13" t="s">
        <v>122</v>
      </c>
      <c r="BE202" s="139">
        <f t="shared" si="34"/>
        <v>0</v>
      </c>
      <c r="BF202" s="139">
        <f t="shared" si="35"/>
        <v>0</v>
      </c>
      <c r="BG202" s="139">
        <f t="shared" si="36"/>
        <v>0</v>
      </c>
      <c r="BH202" s="139">
        <f t="shared" si="37"/>
        <v>0</v>
      </c>
      <c r="BI202" s="139">
        <f t="shared" si="38"/>
        <v>0</v>
      </c>
      <c r="BJ202" s="13" t="s">
        <v>84</v>
      </c>
      <c r="BK202" s="139">
        <f t="shared" si="39"/>
        <v>0</v>
      </c>
      <c r="BL202" s="13" t="s">
        <v>378</v>
      </c>
      <c r="BM202" s="138" t="s">
        <v>406</v>
      </c>
    </row>
    <row r="203" spans="2:65" s="1" customFormat="1" ht="21.75" customHeight="1">
      <c r="B203" s="125"/>
      <c r="C203" s="140" t="s">
        <v>407</v>
      </c>
      <c r="D203" s="140" t="s">
        <v>136</v>
      </c>
      <c r="E203" s="141" t="s">
        <v>408</v>
      </c>
      <c r="F203" s="142" t="s">
        <v>409</v>
      </c>
      <c r="G203" s="143" t="s">
        <v>190</v>
      </c>
      <c r="H203" s="144">
        <v>1</v>
      </c>
      <c r="I203" s="145"/>
      <c r="J203" s="146">
        <f t="shared" si="30"/>
        <v>0</v>
      </c>
      <c r="K203" s="147"/>
      <c r="L203" s="148"/>
      <c r="M203" s="149" t="s">
        <v>1</v>
      </c>
      <c r="N203" s="150" t="s">
        <v>41</v>
      </c>
      <c r="P203" s="136">
        <f t="shared" si="31"/>
        <v>0</v>
      </c>
      <c r="Q203" s="136">
        <v>0</v>
      </c>
      <c r="R203" s="136">
        <f t="shared" si="32"/>
        <v>0</v>
      </c>
      <c r="S203" s="136">
        <v>0</v>
      </c>
      <c r="T203" s="137">
        <f t="shared" si="33"/>
        <v>0</v>
      </c>
      <c r="AR203" s="138" t="s">
        <v>378</v>
      </c>
      <c r="AT203" s="138" t="s">
        <v>136</v>
      </c>
      <c r="AU203" s="138" t="s">
        <v>86</v>
      </c>
      <c r="AY203" s="13" t="s">
        <v>122</v>
      </c>
      <c r="BE203" s="139">
        <f t="shared" si="34"/>
        <v>0</v>
      </c>
      <c r="BF203" s="139">
        <f t="shared" si="35"/>
        <v>0</v>
      </c>
      <c r="BG203" s="139">
        <f t="shared" si="36"/>
        <v>0</v>
      </c>
      <c r="BH203" s="139">
        <f t="shared" si="37"/>
        <v>0</v>
      </c>
      <c r="BI203" s="139">
        <f t="shared" si="38"/>
        <v>0</v>
      </c>
      <c r="BJ203" s="13" t="s">
        <v>84</v>
      </c>
      <c r="BK203" s="139">
        <f t="shared" si="39"/>
        <v>0</v>
      </c>
      <c r="BL203" s="13" t="s">
        <v>378</v>
      </c>
      <c r="BM203" s="138" t="s">
        <v>410</v>
      </c>
    </row>
    <row r="204" spans="2:65" s="1" customFormat="1" ht="66.75" customHeight="1">
      <c r="B204" s="125"/>
      <c r="C204" s="126" t="s">
        <v>411</v>
      </c>
      <c r="D204" s="126" t="s">
        <v>125</v>
      </c>
      <c r="E204" s="127" t="s">
        <v>412</v>
      </c>
      <c r="F204" s="128" t="s">
        <v>413</v>
      </c>
      <c r="G204" s="129" t="s">
        <v>217</v>
      </c>
      <c r="H204" s="130">
        <v>1</v>
      </c>
      <c r="I204" s="131"/>
      <c r="J204" s="132">
        <f t="shared" si="30"/>
        <v>0</v>
      </c>
      <c r="K204" s="133"/>
      <c r="L204" s="28"/>
      <c r="M204" s="134" t="s">
        <v>1</v>
      </c>
      <c r="N204" s="135" t="s">
        <v>41</v>
      </c>
      <c r="P204" s="136">
        <f t="shared" si="31"/>
        <v>0</v>
      </c>
      <c r="Q204" s="136">
        <v>0</v>
      </c>
      <c r="R204" s="136">
        <f t="shared" si="32"/>
        <v>0</v>
      </c>
      <c r="S204" s="136">
        <v>0</v>
      </c>
      <c r="T204" s="137">
        <f t="shared" si="33"/>
        <v>0</v>
      </c>
      <c r="AR204" s="138" t="s">
        <v>373</v>
      </c>
      <c r="AT204" s="138" t="s">
        <v>125</v>
      </c>
      <c r="AU204" s="138" t="s">
        <v>86</v>
      </c>
      <c r="AY204" s="13" t="s">
        <v>122</v>
      </c>
      <c r="BE204" s="139">
        <f t="shared" si="34"/>
        <v>0</v>
      </c>
      <c r="BF204" s="139">
        <f t="shared" si="35"/>
        <v>0</v>
      </c>
      <c r="BG204" s="139">
        <f t="shared" si="36"/>
        <v>0</v>
      </c>
      <c r="BH204" s="139">
        <f t="shared" si="37"/>
        <v>0</v>
      </c>
      <c r="BI204" s="139">
        <f t="shared" si="38"/>
        <v>0</v>
      </c>
      <c r="BJ204" s="13" t="s">
        <v>84</v>
      </c>
      <c r="BK204" s="139">
        <f t="shared" si="39"/>
        <v>0</v>
      </c>
      <c r="BL204" s="13" t="s">
        <v>373</v>
      </c>
      <c r="BM204" s="138" t="s">
        <v>414</v>
      </c>
    </row>
    <row r="205" spans="2:65" s="1" customFormat="1" ht="24.2" customHeight="1">
      <c r="B205" s="125"/>
      <c r="C205" s="140" t="s">
        <v>415</v>
      </c>
      <c r="D205" s="140" t="s">
        <v>136</v>
      </c>
      <c r="E205" s="141" t="s">
        <v>416</v>
      </c>
      <c r="F205" s="142" t="s">
        <v>417</v>
      </c>
      <c r="G205" s="143" t="s">
        <v>217</v>
      </c>
      <c r="H205" s="144">
        <v>1</v>
      </c>
      <c r="I205" s="145"/>
      <c r="J205" s="146">
        <f t="shared" si="30"/>
        <v>0</v>
      </c>
      <c r="K205" s="147"/>
      <c r="L205" s="148"/>
      <c r="M205" s="149" t="s">
        <v>1</v>
      </c>
      <c r="N205" s="150" t="s">
        <v>41</v>
      </c>
      <c r="P205" s="136">
        <f t="shared" si="31"/>
        <v>0</v>
      </c>
      <c r="Q205" s="136">
        <v>0</v>
      </c>
      <c r="R205" s="136">
        <f t="shared" si="32"/>
        <v>0</v>
      </c>
      <c r="S205" s="136">
        <v>0</v>
      </c>
      <c r="T205" s="137">
        <f t="shared" si="33"/>
        <v>0</v>
      </c>
      <c r="AR205" s="138" t="s">
        <v>418</v>
      </c>
      <c r="AT205" s="138" t="s">
        <v>136</v>
      </c>
      <c r="AU205" s="138" t="s">
        <v>86</v>
      </c>
      <c r="AY205" s="13" t="s">
        <v>122</v>
      </c>
      <c r="BE205" s="139">
        <f t="shared" si="34"/>
        <v>0</v>
      </c>
      <c r="BF205" s="139">
        <f t="shared" si="35"/>
        <v>0</v>
      </c>
      <c r="BG205" s="139">
        <f t="shared" si="36"/>
        <v>0</v>
      </c>
      <c r="BH205" s="139">
        <f t="shared" si="37"/>
        <v>0</v>
      </c>
      <c r="BI205" s="139">
        <f t="shared" si="38"/>
        <v>0</v>
      </c>
      <c r="BJ205" s="13" t="s">
        <v>84</v>
      </c>
      <c r="BK205" s="139">
        <f t="shared" si="39"/>
        <v>0</v>
      </c>
      <c r="BL205" s="13" t="s">
        <v>373</v>
      </c>
      <c r="BM205" s="138" t="s">
        <v>419</v>
      </c>
    </row>
    <row r="206" spans="2:47" s="1" customFormat="1" ht="390">
      <c r="B206" s="28"/>
      <c r="D206" s="151" t="s">
        <v>324</v>
      </c>
      <c r="F206" s="155" t="s">
        <v>420</v>
      </c>
      <c r="I206" s="153"/>
      <c r="L206" s="28"/>
      <c r="M206" s="154"/>
      <c r="T206" s="52"/>
      <c r="AT206" s="13" t="s">
        <v>324</v>
      </c>
      <c r="AU206" s="13" t="s">
        <v>86</v>
      </c>
    </row>
    <row r="207" spans="2:65" s="1" customFormat="1" ht="16.5" customHeight="1">
      <c r="B207" s="125"/>
      <c r="C207" s="126" t="s">
        <v>421</v>
      </c>
      <c r="D207" s="126" t="s">
        <v>125</v>
      </c>
      <c r="E207" s="127" t="s">
        <v>422</v>
      </c>
      <c r="F207" s="128" t="s">
        <v>423</v>
      </c>
      <c r="G207" s="129" t="s">
        <v>190</v>
      </c>
      <c r="H207" s="130">
        <v>1</v>
      </c>
      <c r="I207" s="131"/>
      <c r="J207" s="132">
        <f aca="true" t="shared" si="40" ref="J207:J214">ROUND(I207*H207,2)</f>
        <v>0</v>
      </c>
      <c r="K207" s="133"/>
      <c r="L207" s="28"/>
      <c r="M207" s="134" t="s">
        <v>1</v>
      </c>
      <c r="N207" s="135" t="s">
        <v>41</v>
      </c>
      <c r="P207" s="136">
        <f aca="true" t="shared" si="41" ref="P207:P214">O207*H207</f>
        <v>0</v>
      </c>
      <c r="Q207" s="136">
        <v>0</v>
      </c>
      <c r="R207" s="136">
        <f aca="true" t="shared" si="42" ref="R207:R214">Q207*H207</f>
        <v>0</v>
      </c>
      <c r="S207" s="136">
        <v>0</v>
      </c>
      <c r="T207" s="137">
        <f aca="true" t="shared" si="43" ref="T207:T214">S207*H207</f>
        <v>0</v>
      </c>
      <c r="AR207" s="138" t="s">
        <v>373</v>
      </c>
      <c r="AT207" s="138" t="s">
        <v>125</v>
      </c>
      <c r="AU207" s="138" t="s">
        <v>86</v>
      </c>
      <c r="AY207" s="13" t="s">
        <v>122</v>
      </c>
      <c r="BE207" s="139">
        <f aca="true" t="shared" si="44" ref="BE207:BE214">IF(N207="základní",J207,0)</f>
        <v>0</v>
      </c>
      <c r="BF207" s="139">
        <f aca="true" t="shared" si="45" ref="BF207:BF214">IF(N207="snížená",J207,0)</f>
        <v>0</v>
      </c>
      <c r="BG207" s="139">
        <f aca="true" t="shared" si="46" ref="BG207:BG214">IF(N207="zákl. přenesená",J207,0)</f>
        <v>0</v>
      </c>
      <c r="BH207" s="139">
        <f aca="true" t="shared" si="47" ref="BH207:BH214">IF(N207="sníž. přenesená",J207,0)</f>
        <v>0</v>
      </c>
      <c r="BI207" s="139">
        <f aca="true" t="shared" si="48" ref="BI207:BI214">IF(N207="nulová",J207,0)</f>
        <v>0</v>
      </c>
      <c r="BJ207" s="13" t="s">
        <v>84</v>
      </c>
      <c r="BK207" s="139">
        <f aca="true" t="shared" si="49" ref="BK207:BK214">ROUND(I207*H207,2)</f>
        <v>0</v>
      </c>
      <c r="BL207" s="13" t="s">
        <v>373</v>
      </c>
      <c r="BM207" s="138" t="s">
        <v>424</v>
      </c>
    </row>
    <row r="208" spans="2:65" s="1" customFormat="1" ht="16.5" customHeight="1">
      <c r="B208" s="125"/>
      <c r="C208" s="126" t="s">
        <v>425</v>
      </c>
      <c r="D208" s="126" t="s">
        <v>125</v>
      </c>
      <c r="E208" s="127" t="s">
        <v>426</v>
      </c>
      <c r="F208" s="128" t="s">
        <v>427</v>
      </c>
      <c r="G208" s="129" t="s">
        <v>190</v>
      </c>
      <c r="H208" s="130">
        <v>1</v>
      </c>
      <c r="I208" s="131"/>
      <c r="J208" s="132">
        <f t="shared" si="40"/>
        <v>0</v>
      </c>
      <c r="K208" s="133"/>
      <c r="L208" s="28"/>
      <c r="M208" s="134" t="s">
        <v>1</v>
      </c>
      <c r="N208" s="135" t="s">
        <v>41</v>
      </c>
      <c r="P208" s="136">
        <f t="shared" si="41"/>
        <v>0</v>
      </c>
      <c r="Q208" s="136">
        <v>0</v>
      </c>
      <c r="R208" s="136">
        <f t="shared" si="42"/>
        <v>0</v>
      </c>
      <c r="S208" s="136">
        <v>0</v>
      </c>
      <c r="T208" s="137">
        <f t="shared" si="43"/>
        <v>0</v>
      </c>
      <c r="AR208" s="138" t="s">
        <v>373</v>
      </c>
      <c r="AT208" s="138" t="s">
        <v>125</v>
      </c>
      <c r="AU208" s="138" t="s">
        <v>86</v>
      </c>
      <c r="AY208" s="13" t="s">
        <v>122</v>
      </c>
      <c r="BE208" s="139">
        <f t="shared" si="44"/>
        <v>0</v>
      </c>
      <c r="BF208" s="139">
        <f t="shared" si="45"/>
        <v>0</v>
      </c>
      <c r="BG208" s="139">
        <f t="shared" si="46"/>
        <v>0</v>
      </c>
      <c r="BH208" s="139">
        <f t="shared" si="47"/>
        <v>0</v>
      </c>
      <c r="BI208" s="139">
        <f t="shared" si="48"/>
        <v>0</v>
      </c>
      <c r="BJ208" s="13" t="s">
        <v>84</v>
      </c>
      <c r="BK208" s="139">
        <f t="shared" si="49"/>
        <v>0</v>
      </c>
      <c r="BL208" s="13" t="s">
        <v>373</v>
      </c>
      <c r="BM208" s="138" t="s">
        <v>428</v>
      </c>
    </row>
    <row r="209" spans="2:65" s="1" customFormat="1" ht="21.75" customHeight="1">
      <c r="B209" s="125"/>
      <c r="C209" s="126" t="s">
        <v>429</v>
      </c>
      <c r="D209" s="126" t="s">
        <v>125</v>
      </c>
      <c r="E209" s="127" t="s">
        <v>430</v>
      </c>
      <c r="F209" s="128" t="s">
        <v>431</v>
      </c>
      <c r="G209" s="129" t="s">
        <v>190</v>
      </c>
      <c r="H209" s="130">
        <v>1</v>
      </c>
      <c r="I209" s="131"/>
      <c r="J209" s="132">
        <f t="shared" si="40"/>
        <v>0</v>
      </c>
      <c r="K209" s="133"/>
      <c r="L209" s="28"/>
      <c r="M209" s="134" t="s">
        <v>1</v>
      </c>
      <c r="N209" s="135" t="s">
        <v>41</v>
      </c>
      <c r="P209" s="136">
        <f t="shared" si="41"/>
        <v>0</v>
      </c>
      <c r="Q209" s="136">
        <v>0</v>
      </c>
      <c r="R209" s="136">
        <f t="shared" si="42"/>
        <v>0</v>
      </c>
      <c r="S209" s="136">
        <v>0</v>
      </c>
      <c r="T209" s="137">
        <f t="shared" si="43"/>
        <v>0</v>
      </c>
      <c r="AR209" s="138" t="s">
        <v>373</v>
      </c>
      <c r="AT209" s="138" t="s">
        <v>125</v>
      </c>
      <c r="AU209" s="138" t="s">
        <v>86</v>
      </c>
      <c r="AY209" s="13" t="s">
        <v>122</v>
      </c>
      <c r="BE209" s="139">
        <f t="shared" si="44"/>
        <v>0</v>
      </c>
      <c r="BF209" s="139">
        <f t="shared" si="45"/>
        <v>0</v>
      </c>
      <c r="BG209" s="139">
        <f t="shared" si="46"/>
        <v>0</v>
      </c>
      <c r="BH209" s="139">
        <f t="shared" si="47"/>
        <v>0</v>
      </c>
      <c r="BI209" s="139">
        <f t="shared" si="48"/>
        <v>0</v>
      </c>
      <c r="BJ209" s="13" t="s">
        <v>84</v>
      </c>
      <c r="BK209" s="139">
        <f t="shared" si="49"/>
        <v>0</v>
      </c>
      <c r="BL209" s="13" t="s">
        <v>373</v>
      </c>
      <c r="BM209" s="138" t="s">
        <v>432</v>
      </c>
    </row>
    <row r="210" spans="2:65" s="1" customFormat="1" ht="24.2" customHeight="1">
      <c r="B210" s="125"/>
      <c r="C210" s="126" t="s">
        <v>433</v>
      </c>
      <c r="D210" s="126" t="s">
        <v>125</v>
      </c>
      <c r="E210" s="127" t="s">
        <v>434</v>
      </c>
      <c r="F210" s="128" t="s">
        <v>435</v>
      </c>
      <c r="G210" s="129" t="s">
        <v>190</v>
      </c>
      <c r="H210" s="130">
        <v>1</v>
      </c>
      <c r="I210" s="131"/>
      <c r="J210" s="132">
        <f t="shared" si="40"/>
        <v>0</v>
      </c>
      <c r="K210" s="133"/>
      <c r="L210" s="28"/>
      <c r="M210" s="134" t="s">
        <v>1</v>
      </c>
      <c r="N210" s="135" t="s">
        <v>41</v>
      </c>
      <c r="P210" s="136">
        <f t="shared" si="41"/>
        <v>0</v>
      </c>
      <c r="Q210" s="136">
        <v>0</v>
      </c>
      <c r="R210" s="136">
        <f t="shared" si="42"/>
        <v>0</v>
      </c>
      <c r="S210" s="136">
        <v>0</v>
      </c>
      <c r="T210" s="137">
        <f t="shared" si="43"/>
        <v>0</v>
      </c>
      <c r="AR210" s="138" t="s">
        <v>373</v>
      </c>
      <c r="AT210" s="138" t="s">
        <v>125</v>
      </c>
      <c r="AU210" s="138" t="s">
        <v>86</v>
      </c>
      <c r="AY210" s="13" t="s">
        <v>122</v>
      </c>
      <c r="BE210" s="139">
        <f t="shared" si="44"/>
        <v>0</v>
      </c>
      <c r="BF210" s="139">
        <f t="shared" si="45"/>
        <v>0</v>
      </c>
      <c r="BG210" s="139">
        <f t="shared" si="46"/>
        <v>0</v>
      </c>
      <c r="BH210" s="139">
        <f t="shared" si="47"/>
        <v>0</v>
      </c>
      <c r="BI210" s="139">
        <f t="shared" si="48"/>
        <v>0</v>
      </c>
      <c r="BJ210" s="13" t="s">
        <v>84</v>
      </c>
      <c r="BK210" s="139">
        <f t="shared" si="49"/>
        <v>0</v>
      </c>
      <c r="BL210" s="13" t="s">
        <v>373</v>
      </c>
      <c r="BM210" s="138" t="s">
        <v>436</v>
      </c>
    </row>
    <row r="211" spans="2:65" s="1" customFormat="1" ht="37.9" customHeight="1">
      <c r="B211" s="125"/>
      <c r="C211" s="126" t="s">
        <v>437</v>
      </c>
      <c r="D211" s="126" t="s">
        <v>125</v>
      </c>
      <c r="E211" s="127" t="s">
        <v>438</v>
      </c>
      <c r="F211" s="128" t="s">
        <v>439</v>
      </c>
      <c r="G211" s="129" t="s">
        <v>190</v>
      </c>
      <c r="H211" s="130">
        <v>1</v>
      </c>
      <c r="I211" s="131"/>
      <c r="J211" s="132">
        <f t="shared" si="40"/>
        <v>0</v>
      </c>
      <c r="K211" s="133"/>
      <c r="L211" s="28"/>
      <c r="M211" s="134" t="s">
        <v>1</v>
      </c>
      <c r="N211" s="135" t="s">
        <v>41</v>
      </c>
      <c r="P211" s="136">
        <f t="shared" si="41"/>
        <v>0</v>
      </c>
      <c r="Q211" s="136">
        <v>0</v>
      </c>
      <c r="R211" s="136">
        <f t="shared" si="42"/>
        <v>0</v>
      </c>
      <c r="S211" s="136">
        <v>0</v>
      </c>
      <c r="T211" s="137">
        <f t="shared" si="43"/>
        <v>0</v>
      </c>
      <c r="AR211" s="138" t="s">
        <v>373</v>
      </c>
      <c r="AT211" s="138" t="s">
        <v>125</v>
      </c>
      <c r="AU211" s="138" t="s">
        <v>86</v>
      </c>
      <c r="AY211" s="13" t="s">
        <v>122</v>
      </c>
      <c r="BE211" s="139">
        <f t="shared" si="44"/>
        <v>0</v>
      </c>
      <c r="BF211" s="139">
        <f t="shared" si="45"/>
        <v>0</v>
      </c>
      <c r="BG211" s="139">
        <f t="shared" si="46"/>
        <v>0</v>
      </c>
      <c r="BH211" s="139">
        <f t="shared" si="47"/>
        <v>0</v>
      </c>
      <c r="BI211" s="139">
        <f t="shared" si="48"/>
        <v>0</v>
      </c>
      <c r="BJ211" s="13" t="s">
        <v>84</v>
      </c>
      <c r="BK211" s="139">
        <f t="shared" si="49"/>
        <v>0</v>
      </c>
      <c r="BL211" s="13" t="s">
        <v>373</v>
      </c>
      <c r="BM211" s="138" t="s">
        <v>440</v>
      </c>
    </row>
    <row r="212" spans="2:65" s="1" customFormat="1" ht="24.2" customHeight="1">
      <c r="B212" s="125"/>
      <c r="C212" s="126" t="s">
        <v>441</v>
      </c>
      <c r="D212" s="126" t="s">
        <v>125</v>
      </c>
      <c r="E212" s="127" t="s">
        <v>442</v>
      </c>
      <c r="F212" s="128" t="s">
        <v>443</v>
      </c>
      <c r="G212" s="129" t="s">
        <v>190</v>
      </c>
      <c r="H212" s="130">
        <v>1</v>
      </c>
      <c r="I212" s="131"/>
      <c r="J212" s="132">
        <f t="shared" si="40"/>
        <v>0</v>
      </c>
      <c r="K212" s="133"/>
      <c r="L212" s="28"/>
      <c r="M212" s="134" t="s">
        <v>1</v>
      </c>
      <c r="N212" s="135" t="s">
        <v>41</v>
      </c>
      <c r="P212" s="136">
        <f t="shared" si="41"/>
        <v>0</v>
      </c>
      <c r="Q212" s="136">
        <v>0</v>
      </c>
      <c r="R212" s="136">
        <f t="shared" si="42"/>
        <v>0</v>
      </c>
      <c r="S212" s="136">
        <v>0</v>
      </c>
      <c r="T212" s="137">
        <f t="shared" si="43"/>
        <v>0</v>
      </c>
      <c r="AR212" s="138" t="s">
        <v>373</v>
      </c>
      <c r="AT212" s="138" t="s">
        <v>125</v>
      </c>
      <c r="AU212" s="138" t="s">
        <v>86</v>
      </c>
      <c r="AY212" s="13" t="s">
        <v>122</v>
      </c>
      <c r="BE212" s="139">
        <f t="shared" si="44"/>
        <v>0</v>
      </c>
      <c r="BF212" s="139">
        <f t="shared" si="45"/>
        <v>0</v>
      </c>
      <c r="BG212" s="139">
        <f t="shared" si="46"/>
        <v>0</v>
      </c>
      <c r="BH212" s="139">
        <f t="shared" si="47"/>
        <v>0</v>
      </c>
      <c r="BI212" s="139">
        <f t="shared" si="48"/>
        <v>0</v>
      </c>
      <c r="BJ212" s="13" t="s">
        <v>84</v>
      </c>
      <c r="BK212" s="139">
        <f t="shared" si="49"/>
        <v>0</v>
      </c>
      <c r="BL212" s="13" t="s">
        <v>373</v>
      </c>
      <c r="BM212" s="138" t="s">
        <v>444</v>
      </c>
    </row>
    <row r="213" spans="2:65" s="1" customFormat="1" ht="24.2" customHeight="1">
      <c r="B213" s="125"/>
      <c r="C213" s="126" t="s">
        <v>445</v>
      </c>
      <c r="D213" s="126" t="s">
        <v>125</v>
      </c>
      <c r="E213" s="127" t="s">
        <v>446</v>
      </c>
      <c r="F213" s="128" t="s">
        <v>447</v>
      </c>
      <c r="G213" s="129" t="s">
        <v>190</v>
      </c>
      <c r="H213" s="130">
        <v>1</v>
      </c>
      <c r="I213" s="131"/>
      <c r="J213" s="132">
        <f t="shared" si="40"/>
        <v>0</v>
      </c>
      <c r="K213" s="133"/>
      <c r="L213" s="28"/>
      <c r="M213" s="134" t="s">
        <v>1</v>
      </c>
      <c r="N213" s="135" t="s">
        <v>41</v>
      </c>
      <c r="P213" s="136">
        <f t="shared" si="41"/>
        <v>0</v>
      </c>
      <c r="Q213" s="136">
        <v>0</v>
      </c>
      <c r="R213" s="136">
        <f t="shared" si="42"/>
        <v>0</v>
      </c>
      <c r="S213" s="136">
        <v>0</v>
      </c>
      <c r="T213" s="137">
        <f t="shared" si="43"/>
        <v>0</v>
      </c>
      <c r="AR213" s="138" t="s">
        <v>373</v>
      </c>
      <c r="AT213" s="138" t="s">
        <v>125</v>
      </c>
      <c r="AU213" s="138" t="s">
        <v>86</v>
      </c>
      <c r="AY213" s="13" t="s">
        <v>122</v>
      </c>
      <c r="BE213" s="139">
        <f t="shared" si="44"/>
        <v>0</v>
      </c>
      <c r="BF213" s="139">
        <f t="shared" si="45"/>
        <v>0</v>
      </c>
      <c r="BG213" s="139">
        <f t="shared" si="46"/>
        <v>0</v>
      </c>
      <c r="BH213" s="139">
        <f t="shared" si="47"/>
        <v>0</v>
      </c>
      <c r="BI213" s="139">
        <f t="shared" si="48"/>
        <v>0</v>
      </c>
      <c r="BJ213" s="13" t="s">
        <v>84</v>
      </c>
      <c r="BK213" s="139">
        <f t="shared" si="49"/>
        <v>0</v>
      </c>
      <c r="BL213" s="13" t="s">
        <v>373</v>
      </c>
      <c r="BM213" s="138" t="s">
        <v>448</v>
      </c>
    </row>
    <row r="214" spans="2:65" s="1" customFormat="1" ht="21.75" customHeight="1">
      <c r="B214" s="125"/>
      <c r="C214" s="126" t="s">
        <v>449</v>
      </c>
      <c r="D214" s="126" t="s">
        <v>125</v>
      </c>
      <c r="E214" s="127" t="s">
        <v>450</v>
      </c>
      <c r="F214" s="128" t="s">
        <v>451</v>
      </c>
      <c r="G214" s="129" t="s">
        <v>156</v>
      </c>
      <c r="H214" s="130">
        <v>0.019</v>
      </c>
      <c r="I214" s="131"/>
      <c r="J214" s="132">
        <f t="shared" si="40"/>
        <v>0</v>
      </c>
      <c r="K214" s="133"/>
      <c r="L214" s="28"/>
      <c r="M214" s="134" t="s">
        <v>1</v>
      </c>
      <c r="N214" s="135" t="s">
        <v>41</v>
      </c>
      <c r="P214" s="136">
        <f t="shared" si="41"/>
        <v>0</v>
      </c>
      <c r="Q214" s="136">
        <v>0</v>
      </c>
      <c r="R214" s="136">
        <f t="shared" si="42"/>
        <v>0</v>
      </c>
      <c r="S214" s="136">
        <v>0</v>
      </c>
      <c r="T214" s="137">
        <f t="shared" si="43"/>
        <v>0</v>
      </c>
      <c r="AR214" s="138" t="s">
        <v>129</v>
      </c>
      <c r="AT214" s="138" t="s">
        <v>125</v>
      </c>
      <c r="AU214" s="138" t="s">
        <v>86</v>
      </c>
      <c r="AY214" s="13" t="s">
        <v>122</v>
      </c>
      <c r="BE214" s="139">
        <f t="shared" si="44"/>
        <v>0</v>
      </c>
      <c r="BF214" s="139">
        <f t="shared" si="45"/>
        <v>0</v>
      </c>
      <c r="BG214" s="139">
        <f t="shared" si="46"/>
        <v>0</v>
      </c>
      <c r="BH214" s="139">
        <f t="shared" si="47"/>
        <v>0</v>
      </c>
      <c r="BI214" s="139">
        <f t="shared" si="48"/>
        <v>0</v>
      </c>
      <c r="BJ214" s="13" t="s">
        <v>84</v>
      </c>
      <c r="BK214" s="139">
        <f t="shared" si="49"/>
        <v>0</v>
      </c>
      <c r="BL214" s="13" t="s">
        <v>129</v>
      </c>
      <c r="BM214" s="138" t="s">
        <v>452</v>
      </c>
    </row>
    <row r="215" spans="2:63" s="11" customFormat="1" ht="22.9" customHeight="1">
      <c r="B215" s="113"/>
      <c r="D215" s="114" t="s">
        <v>75</v>
      </c>
      <c r="E215" s="123" t="s">
        <v>453</v>
      </c>
      <c r="F215" s="123" t="s">
        <v>454</v>
      </c>
      <c r="I215" s="116"/>
      <c r="J215" s="124">
        <f>BK215</f>
        <v>0</v>
      </c>
      <c r="L215" s="113"/>
      <c r="M215" s="118"/>
      <c r="P215" s="119">
        <f>SUM(P216:P230)</f>
        <v>0</v>
      </c>
      <c r="R215" s="119">
        <f>SUM(R216:R230)</f>
        <v>0.07650999999999998</v>
      </c>
      <c r="T215" s="120">
        <f>SUM(T216:T230)</f>
        <v>0.67596</v>
      </c>
      <c r="AR215" s="114" t="s">
        <v>86</v>
      </c>
      <c r="AT215" s="121" t="s">
        <v>75</v>
      </c>
      <c r="AU215" s="121" t="s">
        <v>84</v>
      </c>
      <c r="AY215" s="114" t="s">
        <v>122</v>
      </c>
      <c r="BK215" s="122">
        <f>SUM(BK216:BK230)</f>
        <v>0</v>
      </c>
    </row>
    <row r="216" spans="2:65" s="1" customFormat="1" ht="16.5" customHeight="1">
      <c r="B216" s="125"/>
      <c r="C216" s="126" t="s">
        <v>455</v>
      </c>
      <c r="D216" s="126" t="s">
        <v>125</v>
      </c>
      <c r="E216" s="127" t="s">
        <v>456</v>
      </c>
      <c r="F216" s="128" t="s">
        <v>457</v>
      </c>
      <c r="G216" s="129" t="s">
        <v>217</v>
      </c>
      <c r="H216" s="130">
        <v>8</v>
      </c>
      <c r="I216" s="131"/>
      <c r="J216" s="132">
        <f aca="true" t="shared" si="50" ref="J216:J230">ROUND(I216*H216,2)</f>
        <v>0</v>
      </c>
      <c r="K216" s="133"/>
      <c r="L216" s="28"/>
      <c r="M216" s="134" t="s">
        <v>1</v>
      </c>
      <c r="N216" s="135" t="s">
        <v>41</v>
      </c>
      <c r="P216" s="136">
        <f aca="true" t="shared" si="51" ref="P216:P230">O216*H216</f>
        <v>0</v>
      </c>
      <c r="Q216" s="136">
        <v>0.00112</v>
      </c>
      <c r="R216" s="136">
        <f aca="true" t="shared" si="52" ref="R216:R230">Q216*H216</f>
        <v>0.00896</v>
      </c>
      <c r="S216" s="136">
        <v>0</v>
      </c>
      <c r="T216" s="137">
        <f aca="true" t="shared" si="53" ref="T216:T230">S216*H216</f>
        <v>0</v>
      </c>
      <c r="AR216" s="138" t="s">
        <v>129</v>
      </c>
      <c r="AT216" s="138" t="s">
        <v>125</v>
      </c>
      <c r="AU216" s="138" t="s">
        <v>86</v>
      </c>
      <c r="AY216" s="13" t="s">
        <v>122</v>
      </c>
      <c r="BE216" s="139">
        <f aca="true" t="shared" si="54" ref="BE216:BE230">IF(N216="základní",J216,0)</f>
        <v>0</v>
      </c>
      <c r="BF216" s="139">
        <f aca="true" t="shared" si="55" ref="BF216:BF230">IF(N216="snížená",J216,0)</f>
        <v>0</v>
      </c>
      <c r="BG216" s="139">
        <f aca="true" t="shared" si="56" ref="BG216:BG230">IF(N216="zákl. přenesená",J216,0)</f>
        <v>0</v>
      </c>
      <c r="BH216" s="139">
        <f aca="true" t="shared" si="57" ref="BH216:BH230">IF(N216="sníž. přenesená",J216,0)</f>
        <v>0</v>
      </c>
      <c r="BI216" s="139">
        <f aca="true" t="shared" si="58" ref="BI216:BI230">IF(N216="nulová",J216,0)</f>
        <v>0</v>
      </c>
      <c r="BJ216" s="13" t="s">
        <v>84</v>
      </c>
      <c r="BK216" s="139">
        <f aca="true" t="shared" si="59" ref="BK216:BK230">ROUND(I216*H216,2)</f>
        <v>0</v>
      </c>
      <c r="BL216" s="13" t="s">
        <v>129</v>
      </c>
      <c r="BM216" s="138" t="s">
        <v>458</v>
      </c>
    </row>
    <row r="217" spans="2:65" s="1" customFormat="1" ht="24.2" customHeight="1">
      <c r="B217" s="125"/>
      <c r="C217" s="126" t="s">
        <v>459</v>
      </c>
      <c r="D217" s="126" t="s">
        <v>125</v>
      </c>
      <c r="E217" s="127" t="s">
        <v>460</v>
      </c>
      <c r="F217" s="128" t="s">
        <v>461</v>
      </c>
      <c r="G217" s="129" t="s">
        <v>190</v>
      </c>
      <c r="H217" s="130">
        <v>1</v>
      </c>
      <c r="I217" s="131"/>
      <c r="J217" s="132">
        <f t="shared" si="50"/>
        <v>0</v>
      </c>
      <c r="K217" s="133"/>
      <c r="L217" s="28"/>
      <c r="M217" s="134" t="s">
        <v>1</v>
      </c>
      <c r="N217" s="135" t="s">
        <v>41</v>
      </c>
      <c r="P217" s="136">
        <f t="shared" si="51"/>
        <v>0</v>
      </c>
      <c r="Q217" s="136">
        <v>0</v>
      </c>
      <c r="R217" s="136">
        <f t="shared" si="52"/>
        <v>0</v>
      </c>
      <c r="S217" s="136">
        <v>0.51196</v>
      </c>
      <c r="T217" s="137">
        <f t="shared" si="53"/>
        <v>0.51196</v>
      </c>
      <c r="AR217" s="138" t="s">
        <v>129</v>
      </c>
      <c r="AT217" s="138" t="s">
        <v>125</v>
      </c>
      <c r="AU217" s="138" t="s">
        <v>86</v>
      </c>
      <c r="AY217" s="13" t="s">
        <v>122</v>
      </c>
      <c r="BE217" s="139">
        <f t="shared" si="54"/>
        <v>0</v>
      </c>
      <c r="BF217" s="139">
        <f t="shared" si="55"/>
        <v>0</v>
      </c>
      <c r="BG217" s="139">
        <f t="shared" si="56"/>
        <v>0</v>
      </c>
      <c r="BH217" s="139">
        <f t="shared" si="57"/>
        <v>0</v>
      </c>
      <c r="BI217" s="139">
        <f t="shared" si="58"/>
        <v>0</v>
      </c>
      <c r="BJ217" s="13" t="s">
        <v>84</v>
      </c>
      <c r="BK217" s="139">
        <f t="shared" si="59"/>
        <v>0</v>
      </c>
      <c r="BL217" s="13" t="s">
        <v>129</v>
      </c>
      <c r="BM217" s="138" t="s">
        <v>462</v>
      </c>
    </row>
    <row r="218" spans="2:65" s="1" customFormat="1" ht="24.2" customHeight="1">
      <c r="B218" s="125"/>
      <c r="C218" s="126" t="s">
        <v>463</v>
      </c>
      <c r="D218" s="126" t="s">
        <v>125</v>
      </c>
      <c r="E218" s="127" t="s">
        <v>464</v>
      </c>
      <c r="F218" s="128" t="s">
        <v>465</v>
      </c>
      <c r="G218" s="129" t="s">
        <v>217</v>
      </c>
      <c r="H218" s="130">
        <v>1</v>
      </c>
      <c r="I218" s="131"/>
      <c r="J218" s="132">
        <f t="shared" si="50"/>
        <v>0</v>
      </c>
      <c r="K218" s="133"/>
      <c r="L218" s="28"/>
      <c r="M218" s="134" t="s">
        <v>1</v>
      </c>
      <c r="N218" s="135" t="s">
        <v>41</v>
      </c>
      <c r="P218" s="136">
        <f t="shared" si="51"/>
        <v>0</v>
      </c>
      <c r="Q218" s="136">
        <v>0.01023</v>
      </c>
      <c r="R218" s="136">
        <f t="shared" si="52"/>
        <v>0.01023</v>
      </c>
      <c r="S218" s="136">
        <v>0</v>
      </c>
      <c r="T218" s="137">
        <f t="shared" si="53"/>
        <v>0</v>
      </c>
      <c r="AR218" s="138" t="s">
        <v>129</v>
      </c>
      <c r="AT218" s="138" t="s">
        <v>125</v>
      </c>
      <c r="AU218" s="138" t="s">
        <v>86</v>
      </c>
      <c r="AY218" s="13" t="s">
        <v>122</v>
      </c>
      <c r="BE218" s="139">
        <f t="shared" si="54"/>
        <v>0</v>
      </c>
      <c r="BF218" s="139">
        <f t="shared" si="55"/>
        <v>0</v>
      </c>
      <c r="BG218" s="139">
        <f t="shared" si="56"/>
        <v>0</v>
      </c>
      <c r="BH218" s="139">
        <f t="shared" si="57"/>
        <v>0</v>
      </c>
      <c r="BI218" s="139">
        <f t="shared" si="58"/>
        <v>0</v>
      </c>
      <c r="BJ218" s="13" t="s">
        <v>84</v>
      </c>
      <c r="BK218" s="139">
        <f t="shared" si="59"/>
        <v>0</v>
      </c>
      <c r="BL218" s="13" t="s">
        <v>129</v>
      </c>
      <c r="BM218" s="138" t="s">
        <v>466</v>
      </c>
    </row>
    <row r="219" spans="2:65" s="1" customFormat="1" ht="24.2" customHeight="1">
      <c r="B219" s="125"/>
      <c r="C219" s="126" t="s">
        <v>467</v>
      </c>
      <c r="D219" s="126" t="s">
        <v>125</v>
      </c>
      <c r="E219" s="127" t="s">
        <v>468</v>
      </c>
      <c r="F219" s="128" t="s">
        <v>469</v>
      </c>
      <c r="G219" s="129" t="s">
        <v>217</v>
      </c>
      <c r="H219" s="130">
        <v>1</v>
      </c>
      <c r="I219" s="131"/>
      <c r="J219" s="132">
        <f t="shared" si="50"/>
        <v>0</v>
      </c>
      <c r="K219" s="133"/>
      <c r="L219" s="28"/>
      <c r="M219" s="134" t="s">
        <v>1</v>
      </c>
      <c r="N219" s="135" t="s">
        <v>41</v>
      </c>
      <c r="P219" s="136">
        <f t="shared" si="51"/>
        <v>0</v>
      </c>
      <c r="Q219" s="136">
        <v>0.01257</v>
      </c>
      <c r="R219" s="136">
        <f t="shared" si="52"/>
        <v>0.01257</v>
      </c>
      <c r="S219" s="136">
        <v>0</v>
      </c>
      <c r="T219" s="137">
        <f t="shared" si="53"/>
        <v>0</v>
      </c>
      <c r="AR219" s="138" t="s">
        <v>129</v>
      </c>
      <c r="AT219" s="138" t="s">
        <v>125</v>
      </c>
      <c r="AU219" s="138" t="s">
        <v>86</v>
      </c>
      <c r="AY219" s="13" t="s">
        <v>122</v>
      </c>
      <c r="BE219" s="139">
        <f t="shared" si="54"/>
        <v>0</v>
      </c>
      <c r="BF219" s="139">
        <f t="shared" si="55"/>
        <v>0</v>
      </c>
      <c r="BG219" s="139">
        <f t="shared" si="56"/>
        <v>0</v>
      </c>
      <c r="BH219" s="139">
        <f t="shared" si="57"/>
        <v>0</v>
      </c>
      <c r="BI219" s="139">
        <f t="shared" si="58"/>
        <v>0</v>
      </c>
      <c r="BJ219" s="13" t="s">
        <v>84</v>
      </c>
      <c r="BK219" s="139">
        <f t="shared" si="59"/>
        <v>0</v>
      </c>
      <c r="BL219" s="13" t="s">
        <v>129</v>
      </c>
      <c r="BM219" s="138" t="s">
        <v>470</v>
      </c>
    </row>
    <row r="220" spans="2:65" s="1" customFormat="1" ht="24.2" customHeight="1">
      <c r="B220" s="125"/>
      <c r="C220" s="126" t="s">
        <v>471</v>
      </c>
      <c r="D220" s="126" t="s">
        <v>125</v>
      </c>
      <c r="E220" s="127" t="s">
        <v>472</v>
      </c>
      <c r="F220" s="128" t="s">
        <v>473</v>
      </c>
      <c r="G220" s="129" t="s">
        <v>217</v>
      </c>
      <c r="H220" s="130">
        <v>1</v>
      </c>
      <c r="I220" s="131"/>
      <c r="J220" s="132">
        <f t="shared" si="50"/>
        <v>0</v>
      </c>
      <c r="K220" s="133"/>
      <c r="L220" s="28"/>
      <c r="M220" s="134" t="s">
        <v>1</v>
      </c>
      <c r="N220" s="135" t="s">
        <v>41</v>
      </c>
      <c r="P220" s="136">
        <f t="shared" si="51"/>
        <v>0</v>
      </c>
      <c r="Q220" s="136">
        <v>0.02887</v>
      </c>
      <c r="R220" s="136">
        <f t="shared" si="52"/>
        <v>0.02887</v>
      </c>
      <c r="S220" s="136">
        <v>0</v>
      </c>
      <c r="T220" s="137">
        <f t="shared" si="53"/>
        <v>0</v>
      </c>
      <c r="AR220" s="138" t="s">
        <v>129</v>
      </c>
      <c r="AT220" s="138" t="s">
        <v>125</v>
      </c>
      <c r="AU220" s="138" t="s">
        <v>86</v>
      </c>
      <c r="AY220" s="13" t="s">
        <v>122</v>
      </c>
      <c r="BE220" s="139">
        <f t="shared" si="54"/>
        <v>0</v>
      </c>
      <c r="BF220" s="139">
        <f t="shared" si="55"/>
        <v>0</v>
      </c>
      <c r="BG220" s="139">
        <f t="shared" si="56"/>
        <v>0</v>
      </c>
      <c r="BH220" s="139">
        <f t="shared" si="57"/>
        <v>0</v>
      </c>
      <c r="BI220" s="139">
        <f t="shared" si="58"/>
        <v>0</v>
      </c>
      <c r="BJ220" s="13" t="s">
        <v>84</v>
      </c>
      <c r="BK220" s="139">
        <f t="shared" si="59"/>
        <v>0</v>
      </c>
      <c r="BL220" s="13" t="s">
        <v>129</v>
      </c>
      <c r="BM220" s="138" t="s">
        <v>474</v>
      </c>
    </row>
    <row r="221" spans="2:65" s="1" customFormat="1" ht="24.2" customHeight="1">
      <c r="B221" s="125"/>
      <c r="C221" s="126" t="s">
        <v>475</v>
      </c>
      <c r="D221" s="126" t="s">
        <v>125</v>
      </c>
      <c r="E221" s="127" t="s">
        <v>476</v>
      </c>
      <c r="F221" s="128" t="s">
        <v>477</v>
      </c>
      <c r="G221" s="129" t="s">
        <v>190</v>
      </c>
      <c r="H221" s="130">
        <v>2</v>
      </c>
      <c r="I221" s="131"/>
      <c r="J221" s="132">
        <f t="shared" si="50"/>
        <v>0</v>
      </c>
      <c r="K221" s="133"/>
      <c r="L221" s="28"/>
      <c r="M221" s="134" t="s">
        <v>1</v>
      </c>
      <c r="N221" s="135" t="s">
        <v>41</v>
      </c>
      <c r="P221" s="136">
        <f t="shared" si="51"/>
        <v>0</v>
      </c>
      <c r="Q221" s="136">
        <v>0.00067</v>
      </c>
      <c r="R221" s="136">
        <f t="shared" si="52"/>
        <v>0.00134</v>
      </c>
      <c r="S221" s="136">
        <v>0</v>
      </c>
      <c r="T221" s="137">
        <f t="shared" si="53"/>
        <v>0</v>
      </c>
      <c r="AR221" s="138" t="s">
        <v>129</v>
      </c>
      <c r="AT221" s="138" t="s">
        <v>125</v>
      </c>
      <c r="AU221" s="138" t="s">
        <v>86</v>
      </c>
      <c r="AY221" s="13" t="s">
        <v>122</v>
      </c>
      <c r="BE221" s="139">
        <f t="shared" si="54"/>
        <v>0</v>
      </c>
      <c r="BF221" s="139">
        <f t="shared" si="55"/>
        <v>0</v>
      </c>
      <c r="BG221" s="139">
        <f t="shared" si="56"/>
        <v>0</v>
      </c>
      <c r="BH221" s="139">
        <f t="shared" si="57"/>
        <v>0</v>
      </c>
      <c r="BI221" s="139">
        <f t="shared" si="58"/>
        <v>0</v>
      </c>
      <c r="BJ221" s="13" t="s">
        <v>84</v>
      </c>
      <c r="BK221" s="139">
        <f t="shared" si="59"/>
        <v>0</v>
      </c>
      <c r="BL221" s="13" t="s">
        <v>129</v>
      </c>
      <c r="BM221" s="138" t="s">
        <v>478</v>
      </c>
    </row>
    <row r="222" spans="2:65" s="1" customFormat="1" ht="16.5" customHeight="1">
      <c r="B222" s="125"/>
      <c r="C222" s="126" t="s">
        <v>479</v>
      </c>
      <c r="D222" s="126" t="s">
        <v>125</v>
      </c>
      <c r="E222" s="127" t="s">
        <v>480</v>
      </c>
      <c r="F222" s="128" t="s">
        <v>481</v>
      </c>
      <c r="G222" s="129" t="s">
        <v>190</v>
      </c>
      <c r="H222" s="130">
        <v>2</v>
      </c>
      <c r="I222" s="131"/>
      <c r="J222" s="132">
        <f t="shared" si="50"/>
        <v>0</v>
      </c>
      <c r="K222" s="133"/>
      <c r="L222" s="28"/>
      <c r="M222" s="134" t="s">
        <v>1</v>
      </c>
      <c r="N222" s="135" t="s">
        <v>41</v>
      </c>
      <c r="P222" s="136">
        <f t="shared" si="51"/>
        <v>0</v>
      </c>
      <c r="Q222" s="136">
        <v>7E-05</v>
      </c>
      <c r="R222" s="136">
        <f t="shared" si="52"/>
        <v>0.00014</v>
      </c>
      <c r="S222" s="136">
        <v>0.0045</v>
      </c>
      <c r="T222" s="137">
        <f t="shared" si="53"/>
        <v>0.009</v>
      </c>
      <c r="AR222" s="138" t="s">
        <v>129</v>
      </c>
      <c r="AT222" s="138" t="s">
        <v>125</v>
      </c>
      <c r="AU222" s="138" t="s">
        <v>86</v>
      </c>
      <c r="AY222" s="13" t="s">
        <v>122</v>
      </c>
      <c r="BE222" s="139">
        <f t="shared" si="54"/>
        <v>0</v>
      </c>
      <c r="BF222" s="139">
        <f t="shared" si="55"/>
        <v>0</v>
      </c>
      <c r="BG222" s="139">
        <f t="shared" si="56"/>
        <v>0</v>
      </c>
      <c r="BH222" s="139">
        <f t="shared" si="57"/>
        <v>0</v>
      </c>
      <c r="BI222" s="139">
        <f t="shared" si="58"/>
        <v>0</v>
      </c>
      <c r="BJ222" s="13" t="s">
        <v>84</v>
      </c>
      <c r="BK222" s="139">
        <f t="shared" si="59"/>
        <v>0</v>
      </c>
      <c r="BL222" s="13" t="s">
        <v>129</v>
      </c>
      <c r="BM222" s="138" t="s">
        <v>482</v>
      </c>
    </row>
    <row r="223" spans="2:65" s="1" customFormat="1" ht="16.5" customHeight="1">
      <c r="B223" s="125"/>
      <c r="C223" s="126" t="s">
        <v>483</v>
      </c>
      <c r="D223" s="126" t="s">
        <v>125</v>
      </c>
      <c r="E223" s="127" t="s">
        <v>484</v>
      </c>
      <c r="F223" s="128" t="s">
        <v>485</v>
      </c>
      <c r="G223" s="129" t="s">
        <v>190</v>
      </c>
      <c r="H223" s="130">
        <v>1</v>
      </c>
      <c r="I223" s="131"/>
      <c r="J223" s="132">
        <f t="shared" si="50"/>
        <v>0</v>
      </c>
      <c r="K223" s="133"/>
      <c r="L223" s="28"/>
      <c r="M223" s="134" t="s">
        <v>1</v>
      </c>
      <c r="N223" s="135" t="s">
        <v>41</v>
      </c>
      <c r="P223" s="136">
        <f t="shared" si="51"/>
        <v>0</v>
      </c>
      <c r="Q223" s="136">
        <v>7E-05</v>
      </c>
      <c r="R223" s="136">
        <f t="shared" si="52"/>
        <v>7E-05</v>
      </c>
      <c r="S223" s="136">
        <v>0.021</v>
      </c>
      <c r="T223" s="137">
        <f t="shared" si="53"/>
        <v>0.021</v>
      </c>
      <c r="AR223" s="138" t="s">
        <v>129</v>
      </c>
      <c r="AT223" s="138" t="s">
        <v>125</v>
      </c>
      <c r="AU223" s="138" t="s">
        <v>86</v>
      </c>
      <c r="AY223" s="13" t="s">
        <v>122</v>
      </c>
      <c r="BE223" s="139">
        <f t="shared" si="54"/>
        <v>0</v>
      </c>
      <c r="BF223" s="139">
        <f t="shared" si="55"/>
        <v>0</v>
      </c>
      <c r="BG223" s="139">
        <f t="shared" si="56"/>
        <v>0</v>
      </c>
      <c r="BH223" s="139">
        <f t="shared" si="57"/>
        <v>0</v>
      </c>
      <c r="BI223" s="139">
        <f t="shared" si="58"/>
        <v>0</v>
      </c>
      <c r="BJ223" s="13" t="s">
        <v>84</v>
      </c>
      <c r="BK223" s="139">
        <f t="shared" si="59"/>
        <v>0</v>
      </c>
      <c r="BL223" s="13" t="s">
        <v>129</v>
      </c>
      <c r="BM223" s="138" t="s">
        <v>486</v>
      </c>
    </row>
    <row r="224" spans="2:65" s="1" customFormat="1" ht="16.5" customHeight="1">
      <c r="B224" s="125"/>
      <c r="C224" s="126" t="s">
        <v>487</v>
      </c>
      <c r="D224" s="126" t="s">
        <v>125</v>
      </c>
      <c r="E224" s="127" t="s">
        <v>488</v>
      </c>
      <c r="F224" s="128" t="s">
        <v>489</v>
      </c>
      <c r="G224" s="129" t="s">
        <v>190</v>
      </c>
      <c r="H224" s="130">
        <v>1</v>
      </c>
      <c r="I224" s="131"/>
      <c r="J224" s="132">
        <f t="shared" si="50"/>
        <v>0</v>
      </c>
      <c r="K224" s="133"/>
      <c r="L224" s="28"/>
      <c r="M224" s="134" t="s">
        <v>1</v>
      </c>
      <c r="N224" s="135" t="s">
        <v>41</v>
      </c>
      <c r="P224" s="136">
        <f t="shared" si="51"/>
        <v>0</v>
      </c>
      <c r="Q224" s="136">
        <v>7E-05</v>
      </c>
      <c r="R224" s="136">
        <f t="shared" si="52"/>
        <v>7E-05</v>
      </c>
      <c r="S224" s="136">
        <v>0.022</v>
      </c>
      <c r="T224" s="137">
        <f t="shared" si="53"/>
        <v>0.022</v>
      </c>
      <c r="AR224" s="138" t="s">
        <v>129</v>
      </c>
      <c r="AT224" s="138" t="s">
        <v>125</v>
      </c>
      <c r="AU224" s="138" t="s">
        <v>86</v>
      </c>
      <c r="AY224" s="13" t="s">
        <v>122</v>
      </c>
      <c r="BE224" s="139">
        <f t="shared" si="54"/>
        <v>0</v>
      </c>
      <c r="BF224" s="139">
        <f t="shared" si="55"/>
        <v>0</v>
      </c>
      <c r="BG224" s="139">
        <f t="shared" si="56"/>
        <v>0</v>
      </c>
      <c r="BH224" s="139">
        <f t="shared" si="57"/>
        <v>0</v>
      </c>
      <c r="BI224" s="139">
        <f t="shared" si="58"/>
        <v>0</v>
      </c>
      <c r="BJ224" s="13" t="s">
        <v>84</v>
      </c>
      <c r="BK224" s="139">
        <f t="shared" si="59"/>
        <v>0</v>
      </c>
      <c r="BL224" s="13" t="s">
        <v>129</v>
      </c>
      <c r="BM224" s="138" t="s">
        <v>490</v>
      </c>
    </row>
    <row r="225" spans="2:65" s="1" customFormat="1" ht="24.2" customHeight="1">
      <c r="B225" s="125"/>
      <c r="C225" s="126" t="s">
        <v>491</v>
      </c>
      <c r="D225" s="126" t="s">
        <v>125</v>
      </c>
      <c r="E225" s="127" t="s">
        <v>492</v>
      </c>
      <c r="F225" s="128" t="s">
        <v>493</v>
      </c>
      <c r="G225" s="129" t="s">
        <v>217</v>
      </c>
      <c r="H225" s="130">
        <v>2</v>
      </c>
      <c r="I225" s="131"/>
      <c r="J225" s="132">
        <f t="shared" si="50"/>
        <v>0</v>
      </c>
      <c r="K225" s="133"/>
      <c r="L225" s="28"/>
      <c r="M225" s="134" t="s">
        <v>1</v>
      </c>
      <c r="N225" s="135" t="s">
        <v>41</v>
      </c>
      <c r="P225" s="136">
        <f t="shared" si="51"/>
        <v>0</v>
      </c>
      <c r="Q225" s="136">
        <v>0.00119</v>
      </c>
      <c r="R225" s="136">
        <f t="shared" si="52"/>
        <v>0.00238</v>
      </c>
      <c r="S225" s="136">
        <v>0</v>
      </c>
      <c r="T225" s="137">
        <f t="shared" si="53"/>
        <v>0</v>
      </c>
      <c r="AR225" s="138" t="s">
        <v>129</v>
      </c>
      <c r="AT225" s="138" t="s">
        <v>125</v>
      </c>
      <c r="AU225" s="138" t="s">
        <v>86</v>
      </c>
      <c r="AY225" s="13" t="s">
        <v>122</v>
      </c>
      <c r="BE225" s="139">
        <f t="shared" si="54"/>
        <v>0</v>
      </c>
      <c r="BF225" s="139">
        <f t="shared" si="55"/>
        <v>0</v>
      </c>
      <c r="BG225" s="139">
        <f t="shared" si="56"/>
        <v>0</v>
      </c>
      <c r="BH225" s="139">
        <f t="shared" si="57"/>
        <v>0</v>
      </c>
      <c r="BI225" s="139">
        <f t="shared" si="58"/>
        <v>0</v>
      </c>
      <c r="BJ225" s="13" t="s">
        <v>84</v>
      </c>
      <c r="BK225" s="139">
        <f t="shared" si="59"/>
        <v>0</v>
      </c>
      <c r="BL225" s="13" t="s">
        <v>129</v>
      </c>
      <c r="BM225" s="138" t="s">
        <v>494</v>
      </c>
    </row>
    <row r="226" spans="2:65" s="1" customFormat="1" ht="16.5" customHeight="1">
      <c r="B226" s="125"/>
      <c r="C226" s="140" t="s">
        <v>495</v>
      </c>
      <c r="D226" s="140" t="s">
        <v>136</v>
      </c>
      <c r="E226" s="141" t="s">
        <v>496</v>
      </c>
      <c r="F226" s="142" t="s">
        <v>497</v>
      </c>
      <c r="G226" s="143" t="s">
        <v>190</v>
      </c>
      <c r="H226" s="144">
        <v>1</v>
      </c>
      <c r="I226" s="145"/>
      <c r="J226" s="146">
        <f t="shared" si="50"/>
        <v>0</v>
      </c>
      <c r="K226" s="147"/>
      <c r="L226" s="148"/>
      <c r="M226" s="149" t="s">
        <v>1</v>
      </c>
      <c r="N226" s="150" t="s">
        <v>41</v>
      </c>
      <c r="P226" s="136">
        <f t="shared" si="51"/>
        <v>0</v>
      </c>
      <c r="Q226" s="136">
        <v>0.0046</v>
      </c>
      <c r="R226" s="136">
        <f t="shared" si="52"/>
        <v>0.0046</v>
      </c>
      <c r="S226" s="136">
        <v>0</v>
      </c>
      <c r="T226" s="137">
        <f t="shared" si="53"/>
        <v>0</v>
      </c>
      <c r="AR226" s="138" t="s">
        <v>139</v>
      </c>
      <c r="AT226" s="138" t="s">
        <v>136</v>
      </c>
      <c r="AU226" s="138" t="s">
        <v>86</v>
      </c>
      <c r="AY226" s="13" t="s">
        <v>122</v>
      </c>
      <c r="BE226" s="139">
        <f t="shared" si="54"/>
        <v>0</v>
      </c>
      <c r="BF226" s="139">
        <f t="shared" si="55"/>
        <v>0</v>
      </c>
      <c r="BG226" s="139">
        <f t="shared" si="56"/>
        <v>0</v>
      </c>
      <c r="BH226" s="139">
        <f t="shared" si="57"/>
        <v>0</v>
      </c>
      <c r="BI226" s="139">
        <f t="shared" si="58"/>
        <v>0</v>
      </c>
      <c r="BJ226" s="13" t="s">
        <v>84</v>
      </c>
      <c r="BK226" s="139">
        <f t="shared" si="59"/>
        <v>0</v>
      </c>
      <c r="BL226" s="13" t="s">
        <v>129</v>
      </c>
      <c r="BM226" s="138" t="s">
        <v>498</v>
      </c>
    </row>
    <row r="227" spans="2:65" s="1" customFormat="1" ht="24.2" customHeight="1">
      <c r="B227" s="125"/>
      <c r="C227" s="126" t="s">
        <v>499</v>
      </c>
      <c r="D227" s="126" t="s">
        <v>125</v>
      </c>
      <c r="E227" s="127" t="s">
        <v>500</v>
      </c>
      <c r="F227" s="128" t="s">
        <v>501</v>
      </c>
      <c r="G227" s="129" t="s">
        <v>217</v>
      </c>
      <c r="H227" s="130">
        <v>1</v>
      </c>
      <c r="I227" s="131"/>
      <c r="J227" s="132">
        <f t="shared" si="50"/>
        <v>0</v>
      </c>
      <c r="K227" s="133"/>
      <c r="L227" s="28"/>
      <c r="M227" s="134" t="s">
        <v>1</v>
      </c>
      <c r="N227" s="135" t="s">
        <v>41</v>
      </c>
      <c r="P227" s="136">
        <f t="shared" si="51"/>
        <v>0</v>
      </c>
      <c r="Q227" s="136">
        <v>0.00354</v>
      </c>
      <c r="R227" s="136">
        <f t="shared" si="52"/>
        <v>0.00354</v>
      </c>
      <c r="S227" s="136">
        <v>0</v>
      </c>
      <c r="T227" s="137">
        <f t="shared" si="53"/>
        <v>0</v>
      </c>
      <c r="AR227" s="138" t="s">
        <v>129</v>
      </c>
      <c r="AT227" s="138" t="s">
        <v>125</v>
      </c>
      <c r="AU227" s="138" t="s">
        <v>86</v>
      </c>
      <c r="AY227" s="13" t="s">
        <v>122</v>
      </c>
      <c r="BE227" s="139">
        <f t="shared" si="54"/>
        <v>0</v>
      </c>
      <c r="BF227" s="139">
        <f t="shared" si="55"/>
        <v>0</v>
      </c>
      <c r="BG227" s="139">
        <f t="shared" si="56"/>
        <v>0</v>
      </c>
      <c r="BH227" s="139">
        <f t="shared" si="57"/>
        <v>0</v>
      </c>
      <c r="BI227" s="139">
        <f t="shared" si="58"/>
        <v>0</v>
      </c>
      <c r="BJ227" s="13" t="s">
        <v>84</v>
      </c>
      <c r="BK227" s="139">
        <f t="shared" si="59"/>
        <v>0</v>
      </c>
      <c r="BL227" s="13" t="s">
        <v>129</v>
      </c>
      <c r="BM227" s="138" t="s">
        <v>502</v>
      </c>
    </row>
    <row r="228" spans="2:65" s="1" customFormat="1" ht="24.2" customHeight="1">
      <c r="B228" s="125"/>
      <c r="C228" s="126" t="s">
        <v>503</v>
      </c>
      <c r="D228" s="126" t="s">
        <v>125</v>
      </c>
      <c r="E228" s="127" t="s">
        <v>504</v>
      </c>
      <c r="F228" s="128" t="s">
        <v>505</v>
      </c>
      <c r="G228" s="129" t="s">
        <v>217</v>
      </c>
      <c r="H228" s="130">
        <v>1</v>
      </c>
      <c r="I228" s="131"/>
      <c r="J228" s="132">
        <f t="shared" si="50"/>
        <v>0</v>
      </c>
      <c r="K228" s="133"/>
      <c r="L228" s="28"/>
      <c r="M228" s="134" t="s">
        <v>1</v>
      </c>
      <c r="N228" s="135" t="s">
        <v>41</v>
      </c>
      <c r="P228" s="136">
        <f t="shared" si="51"/>
        <v>0</v>
      </c>
      <c r="Q228" s="136">
        <v>0.0037</v>
      </c>
      <c r="R228" s="136">
        <f t="shared" si="52"/>
        <v>0.0037</v>
      </c>
      <c r="S228" s="136">
        <v>0</v>
      </c>
      <c r="T228" s="137">
        <f t="shared" si="53"/>
        <v>0</v>
      </c>
      <c r="AR228" s="138" t="s">
        <v>129</v>
      </c>
      <c r="AT228" s="138" t="s">
        <v>125</v>
      </c>
      <c r="AU228" s="138" t="s">
        <v>86</v>
      </c>
      <c r="AY228" s="13" t="s">
        <v>122</v>
      </c>
      <c r="BE228" s="139">
        <f t="shared" si="54"/>
        <v>0</v>
      </c>
      <c r="BF228" s="139">
        <f t="shared" si="55"/>
        <v>0</v>
      </c>
      <c r="BG228" s="139">
        <f t="shared" si="56"/>
        <v>0</v>
      </c>
      <c r="BH228" s="139">
        <f t="shared" si="57"/>
        <v>0</v>
      </c>
      <c r="BI228" s="139">
        <f t="shared" si="58"/>
        <v>0</v>
      </c>
      <c r="BJ228" s="13" t="s">
        <v>84</v>
      </c>
      <c r="BK228" s="139">
        <f t="shared" si="59"/>
        <v>0</v>
      </c>
      <c r="BL228" s="13" t="s">
        <v>129</v>
      </c>
      <c r="BM228" s="138" t="s">
        <v>506</v>
      </c>
    </row>
    <row r="229" spans="2:65" s="1" customFormat="1" ht="16.5" customHeight="1">
      <c r="B229" s="125"/>
      <c r="C229" s="126" t="s">
        <v>507</v>
      </c>
      <c r="D229" s="126" t="s">
        <v>125</v>
      </c>
      <c r="E229" s="127" t="s">
        <v>508</v>
      </c>
      <c r="F229" s="128" t="s">
        <v>509</v>
      </c>
      <c r="G229" s="129" t="s">
        <v>217</v>
      </c>
      <c r="H229" s="130">
        <v>4</v>
      </c>
      <c r="I229" s="131"/>
      <c r="J229" s="132">
        <f t="shared" si="50"/>
        <v>0</v>
      </c>
      <c r="K229" s="133"/>
      <c r="L229" s="28"/>
      <c r="M229" s="134" t="s">
        <v>1</v>
      </c>
      <c r="N229" s="135" t="s">
        <v>41</v>
      </c>
      <c r="P229" s="136">
        <f t="shared" si="51"/>
        <v>0</v>
      </c>
      <c r="Q229" s="136">
        <v>1E-05</v>
      </c>
      <c r="R229" s="136">
        <f t="shared" si="52"/>
        <v>4E-05</v>
      </c>
      <c r="S229" s="136">
        <v>0.028</v>
      </c>
      <c r="T229" s="137">
        <f t="shared" si="53"/>
        <v>0.112</v>
      </c>
      <c r="AR229" s="138" t="s">
        <v>129</v>
      </c>
      <c r="AT229" s="138" t="s">
        <v>125</v>
      </c>
      <c r="AU229" s="138" t="s">
        <v>86</v>
      </c>
      <c r="AY229" s="13" t="s">
        <v>122</v>
      </c>
      <c r="BE229" s="139">
        <f t="shared" si="54"/>
        <v>0</v>
      </c>
      <c r="BF229" s="139">
        <f t="shared" si="55"/>
        <v>0</v>
      </c>
      <c r="BG229" s="139">
        <f t="shared" si="56"/>
        <v>0</v>
      </c>
      <c r="BH229" s="139">
        <f t="shared" si="57"/>
        <v>0</v>
      </c>
      <c r="BI229" s="139">
        <f t="shared" si="58"/>
        <v>0</v>
      </c>
      <c r="BJ229" s="13" t="s">
        <v>84</v>
      </c>
      <c r="BK229" s="139">
        <f t="shared" si="59"/>
        <v>0</v>
      </c>
      <c r="BL229" s="13" t="s">
        <v>129</v>
      </c>
      <c r="BM229" s="138" t="s">
        <v>510</v>
      </c>
    </row>
    <row r="230" spans="2:65" s="1" customFormat="1" ht="21.75" customHeight="1">
      <c r="B230" s="125"/>
      <c r="C230" s="126" t="s">
        <v>511</v>
      </c>
      <c r="D230" s="126" t="s">
        <v>125</v>
      </c>
      <c r="E230" s="127" t="s">
        <v>512</v>
      </c>
      <c r="F230" s="128" t="s">
        <v>513</v>
      </c>
      <c r="G230" s="129" t="s">
        <v>156</v>
      </c>
      <c r="H230" s="130">
        <v>0.077</v>
      </c>
      <c r="I230" s="131"/>
      <c r="J230" s="132">
        <f t="shared" si="50"/>
        <v>0</v>
      </c>
      <c r="K230" s="133"/>
      <c r="L230" s="28"/>
      <c r="M230" s="134" t="s">
        <v>1</v>
      </c>
      <c r="N230" s="135" t="s">
        <v>41</v>
      </c>
      <c r="P230" s="136">
        <f t="shared" si="51"/>
        <v>0</v>
      </c>
      <c r="Q230" s="136">
        <v>0</v>
      </c>
      <c r="R230" s="136">
        <f t="shared" si="52"/>
        <v>0</v>
      </c>
      <c r="S230" s="136">
        <v>0</v>
      </c>
      <c r="T230" s="137">
        <f t="shared" si="53"/>
        <v>0</v>
      </c>
      <c r="AR230" s="138" t="s">
        <v>129</v>
      </c>
      <c r="AT230" s="138" t="s">
        <v>125</v>
      </c>
      <c r="AU230" s="138" t="s">
        <v>86</v>
      </c>
      <c r="AY230" s="13" t="s">
        <v>122</v>
      </c>
      <c r="BE230" s="139">
        <f t="shared" si="54"/>
        <v>0</v>
      </c>
      <c r="BF230" s="139">
        <f t="shared" si="55"/>
        <v>0</v>
      </c>
      <c r="BG230" s="139">
        <f t="shared" si="56"/>
        <v>0</v>
      </c>
      <c r="BH230" s="139">
        <f t="shared" si="57"/>
        <v>0</v>
      </c>
      <c r="BI230" s="139">
        <f t="shared" si="58"/>
        <v>0</v>
      </c>
      <c r="BJ230" s="13" t="s">
        <v>84</v>
      </c>
      <c r="BK230" s="139">
        <f t="shared" si="59"/>
        <v>0</v>
      </c>
      <c r="BL230" s="13" t="s">
        <v>129</v>
      </c>
      <c r="BM230" s="138" t="s">
        <v>514</v>
      </c>
    </row>
    <row r="231" spans="2:63" s="11" customFormat="1" ht="22.9" customHeight="1">
      <c r="B231" s="113"/>
      <c r="D231" s="114" t="s">
        <v>75</v>
      </c>
      <c r="E231" s="123" t="s">
        <v>515</v>
      </c>
      <c r="F231" s="123" t="s">
        <v>516</v>
      </c>
      <c r="I231" s="116"/>
      <c r="J231" s="124">
        <f>BK231</f>
        <v>0</v>
      </c>
      <c r="L231" s="113"/>
      <c r="M231" s="118"/>
      <c r="P231" s="119">
        <f>SUM(P232:P242)</f>
        <v>0</v>
      </c>
      <c r="R231" s="119">
        <f>SUM(R232:R242)</f>
        <v>0.21455</v>
      </c>
      <c r="T231" s="120">
        <f>SUM(T232:T242)</f>
        <v>0.266</v>
      </c>
      <c r="AR231" s="114" t="s">
        <v>86</v>
      </c>
      <c r="AT231" s="121" t="s">
        <v>75</v>
      </c>
      <c r="AU231" s="121" t="s">
        <v>84</v>
      </c>
      <c r="AY231" s="114" t="s">
        <v>122</v>
      </c>
      <c r="BK231" s="122">
        <f>SUM(BK232:BK242)</f>
        <v>0</v>
      </c>
    </row>
    <row r="232" spans="2:65" s="1" customFormat="1" ht="21.75" customHeight="1">
      <c r="B232" s="125"/>
      <c r="C232" s="126" t="s">
        <v>517</v>
      </c>
      <c r="D232" s="126" t="s">
        <v>125</v>
      </c>
      <c r="E232" s="127" t="s">
        <v>518</v>
      </c>
      <c r="F232" s="128" t="s">
        <v>519</v>
      </c>
      <c r="G232" s="129" t="s">
        <v>128</v>
      </c>
      <c r="H232" s="130">
        <v>50</v>
      </c>
      <c r="I232" s="131"/>
      <c r="J232" s="132">
        <f aca="true" t="shared" si="60" ref="J232:J242">ROUND(I232*H232,2)</f>
        <v>0</v>
      </c>
      <c r="K232" s="133"/>
      <c r="L232" s="28"/>
      <c r="M232" s="134" t="s">
        <v>1</v>
      </c>
      <c r="N232" s="135" t="s">
        <v>41</v>
      </c>
      <c r="P232" s="136">
        <f aca="true" t="shared" si="61" ref="P232:P242">O232*H232</f>
        <v>0</v>
      </c>
      <c r="Q232" s="136">
        <v>5E-05</v>
      </c>
      <c r="R232" s="136">
        <f aca="true" t="shared" si="62" ref="R232:R242">Q232*H232</f>
        <v>0.0025</v>
      </c>
      <c r="S232" s="136">
        <v>0.00532</v>
      </c>
      <c r="T232" s="137">
        <f aca="true" t="shared" si="63" ref="T232:T242">S232*H232</f>
        <v>0.266</v>
      </c>
      <c r="AR232" s="138" t="s">
        <v>129</v>
      </c>
      <c r="AT232" s="138" t="s">
        <v>125</v>
      </c>
      <c r="AU232" s="138" t="s">
        <v>86</v>
      </c>
      <c r="AY232" s="13" t="s">
        <v>122</v>
      </c>
      <c r="BE232" s="139">
        <f aca="true" t="shared" si="64" ref="BE232:BE242">IF(N232="základní",J232,0)</f>
        <v>0</v>
      </c>
      <c r="BF232" s="139">
        <f aca="true" t="shared" si="65" ref="BF232:BF242">IF(N232="snížená",J232,0)</f>
        <v>0</v>
      </c>
      <c r="BG232" s="139">
        <f aca="true" t="shared" si="66" ref="BG232:BG242">IF(N232="zákl. přenesená",J232,0)</f>
        <v>0</v>
      </c>
      <c r="BH232" s="139">
        <f aca="true" t="shared" si="67" ref="BH232:BH242">IF(N232="sníž. přenesená",J232,0)</f>
        <v>0</v>
      </c>
      <c r="BI232" s="139">
        <f aca="true" t="shared" si="68" ref="BI232:BI242">IF(N232="nulová",J232,0)</f>
        <v>0</v>
      </c>
      <c r="BJ232" s="13" t="s">
        <v>84</v>
      </c>
      <c r="BK232" s="139">
        <f aca="true" t="shared" si="69" ref="BK232:BK242">ROUND(I232*H232,2)</f>
        <v>0</v>
      </c>
      <c r="BL232" s="13" t="s">
        <v>129</v>
      </c>
      <c r="BM232" s="138" t="s">
        <v>520</v>
      </c>
    </row>
    <row r="233" spans="2:65" s="1" customFormat="1" ht="24.2" customHeight="1">
      <c r="B233" s="125"/>
      <c r="C233" s="126" t="s">
        <v>521</v>
      </c>
      <c r="D233" s="126" t="s">
        <v>125</v>
      </c>
      <c r="E233" s="127" t="s">
        <v>522</v>
      </c>
      <c r="F233" s="128" t="s">
        <v>523</v>
      </c>
      <c r="G233" s="129" t="s">
        <v>128</v>
      </c>
      <c r="H233" s="130">
        <v>1</v>
      </c>
      <c r="I233" s="131"/>
      <c r="J233" s="132">
        <f t="shared" si="60"/>
        <v>0</v>
      </c>
      <c r="K233" s="133"/>
      <c r="L233" s="28"/>
      <c r="M233" s="134" t="s">
        <v>1</v>
      </c>
      <c r="N233" s="135" t="s">
        <v>41</v>
      </c>
      <c r="P233" s="136">
        <f t="shared" si="61"/>
        <v>0</v>
      </c>
      <c r="Q233" s="136">
        <v>0.00158</v>
      </c>
      <c r="R233" s="136">
        <f t="shared" si="62"/>
        <v>0.00158</v>
      </c>
      <c r="S233" s="136">
        <v>0</v>
      </c>
      <c r="T233" s="137">
        <f t="shared" si="63"/>
        <v>0</v>
      </c>
      <c r="AR233" s="138" t="s">
        <v>129</v>
      </c>
      <c r="AT233" s="138" t="s">
        <v>125</v>
      </c>
      <c r="AU233" s="138" t="s">
        <v>86</v>
      </c>
      <c r="AY233" s="13" t="s">
        <v>122</v>
      </c>
      <c r="BE233" s="139">
        <f t="shared" si="64"/>
        <v>0</v>
      </c>
      <c r="BF233" s="139">
        <f t="shared" si="65"/>
        <v>0</v>
      </c>
      <c r="BG233" s="139">
        <f t="shared" si="66"/>
        <v>0</v>
      </c>
      <c r="BH233" s="139">
        <f t="shared" si="67"/>
        <v>0</v>
      </c>
      <c r="BI233" s="139">
        <f t="shared" si="68"/>
        <v>0</v>
      </c>
      <c r="BJ233" s="13" t="s">
        <v>84</v>
      </c>
      <c r="BK233" s="139">
        <f t="shared" si="69"/>
        <v>0</v>
      </c>
      <c r="BL233" s="13" t="s">
        <v>129</v>
      </c>
      <c r="BM233" s="138" t="s">
        <v>524</v>
      </c>
    </row>
    <row r="234" spans="2:65" s="1" customFormat="1" ht="24.2" customHeight="1">
      <c r="B234" s="125"/>
      <c r="C234" s="126" t="s">
        <v>525</v>
      </c>
      <c r="D234" s="126" t="s">
        <v>125</v>
      </c>
      <c r="E234" s="127" t="s">
        <v>526</v>
      </c>
      <c r="F234" s="128" t="s">
        <v>527</v>
      </c>
      <c r="G234" s="129" t="s">
        <v>128</v>
      </c>
      <c r="H234" s="130">
        <v>10</v>
      </c>
      <c r="I234" s="131"/>
      <c r="J234" s="132">
        <f t="shared" si="60"/>
        <v>0</v>
      </c>
      <c r="K234" s="133"/>
      <c r="L234" s="28"/>
      <c r="M234" s="134" t="s">
        <v>1</v>
      </c>
      <c r="N234" s="135" t="s">
        <v>41</v>
      </c>
      <c r="P234" s="136">
        <f t="shared" si="61"/>
        <v>0</v>
      </c>
      <c r="Q234" s="136">
        <v>0.00199</v>
      </c>
      <c r="R234" s="136">
        <f t="shared" si="62"/>
        <v>0.0199</v>
      </c>
      <c r="S234" s="136">
        <v>0</v>
      </c>
      <c r="T234" s="137">
        <f t="shared" si="63"/>
        <v>0</v>
      </c>
      <c r="AR234" s="138" t="s">
        <v>129</v>
      </c>
      <c r="AT234" s="138" t="s">
        <v>125</v>
      </c>
      <c r="AU234" s="138" t="s">
        <v>86</v>
      </c>
      <c r="AY234" s="13" t="s">
        <v>122</v>
      </c>
      <c r="BE234" s="139">
        <f t="shared" si="64"/>
        <v>0</v>
      </c>
      <c r="BF234" s="139">
        <f t="shared" si="65"/>
        <v>0</v>
      </c>
      <c r="BG234" s="139">
        <f t="shared" si="66"/>
        <v>0</v>
      </c>
      <c r="BH234" s="139">
        <f t="shared" si="67"/>
        <v>0</v>
      </c>
      <c r="BI234" s="139">
        <f t="shared" si="68"/>
        <v>0</v>
      </c>
      <c r="BJ234" s="13" t="s">
        <v>84</v>
      </c>
      <c r="BK234" s="139">
        <f t="shared" si="69"/>
        <v>0</v>
      </c>
      <c r="BL234" s="13" t="s">
        <v>129</v>
      </c>
      <c r="BM234" s="138" t="s">
        <v>528</v>
      </c>
    </row>
    <row r="235" spans="2:65" s="1" customFormat="1" ht="24.2" customHeight="1">
      <c r="B235" s="125"/>
      <c r="C235" s="126" t="s">
        <v>529</v>
      </c>
      <c r="D235" s="126" t="s">
        <v>125</v>
      </c>
      <c r="E235" s="127" t="s">
        <v>530</v>
      </c>
      <c r="F235" s="128" t="s">
        <v>531</v>
      </c>
      <c r="G235" s="129" t="s">
        <v>128</v>
      </c>
      <c r="H235" s="130">
        <v>2</v>
      </c>
      <c r="I235" s="131"/>
      <c r="J235" s="132">
        <f t="shared" si="60"/>
        <v>0</v>
      </c>
      <c r="K235" s="133"/>
      <c r="L235" s="28"/>
      <c r="M235" s="134" t="s">
        <v>1</v>
      </c>
      <c r="N235" s="135" t="s">
        <v>41</v>
      </c>
      <c r="P235" s="136">
        <f t="shared" si="61"/>
        <v>0</v>
      </c>
      <c r="Q235" s="136">
        <v>0.00296</v>
      </c>
      <c r="R235" s="136">
        <f t="shared" si="62"/>
        <v>0.00592</v>
      </c>
      <c r="S235" s="136">
        <v>0</v>
      </c>
      <c r="T235" s="137">
        <f t="shared" si="63"/>
        <v>0</v>
      </c>
      <c r="AR235" s="138" t="s">
        <v>129</v>
      </c>
      <c r="AT235" s="138" t="s">
        <v>125</v>
      </c>
      <c r="AU235" s="138" t="s">
        <v>86</v>
      </c>
      <c r="AY235" s="13" t="s">
        <v>122</v>
      </c>
      <c r="BE235" s="139">
        <f t="shared" si="64"/>
        <v>0</v>
      </c>
      <c r="BF235" s="139">
        <f t="shared" si="65"/>
        <v>0</v>
      </c>
      <c r="BG235" s="139">
        <f t="shared" si="66"/>
        <v>0</v>
      </c>
      <c r="BH235" s="139">
        <f t="shared" si="67"/>
        <v>0</v>
      </c>
      <c r="BI235" s="139">
        <f t="shared" si="68"/>
        <v>0</v>
      </c>
      <c r="BJ235" s="13" t="s">
        <v>84</v>
      </c>
      <c r="BK235" s="139">
        <f t="shared" si="69"/>
        <v>0</v>
      </c>
      <c r="BL235" s="13" t="s">
        <v>129</v>
      </c>
      <c r="BM235" s="138" t="s">
        <v>532</v>
      </c>
    </row>
    <row r="236" spans="2:65" s="1" customFormat="1" ht="24.2" customHeight="1">
      <c r="B236" s="125"/>
      <c r="C236" s="126" t="s">
        <v>533</v>
      </c>
      <c r="D236" s="126" t="s">
        <v>125</v>
      </c>
      <c r="E236" s="127" t="s">
        <v>534</v>
      </c>
      <c r="F236" s="128" t="s">
        <v>535</v>
      </c>
      <c r="G236" s="129" t="s">
        <v>128</v>
      </c>
      <c r="H236" s="130">
        <v>4</v>
      </c>
      <c r="I236" s="131"/>
      <c r="J236" s="132">
        <f t="shared" si="60"/>
        <v>0</v>
      </c>
      <c r="K236" s="133"/>
      <c r="L236" s="28"/>
      <c r="M236" s="134" t="s">
        <v>1</v>
      </c>
      <c r="N236" s="135" t="s">
        <v>41</v>
      </c>
      <c r="P236" s="136">
        <f t="shared" si="61"/>
        <v>0</v>
      </c>
      <c r="Q236" s="136">
        <v>0.00376</v>
      </c>
      <c r="R236" s="136">
        <f t="shared" si="62"/>
        <v>0.01504</v>
      </c>
      <c r="S236" s="136">
        <v>0</v>
      </c>
      <c r="T236" s="137">
        <f t="shared" si="63"/>
        <v>0</v>
      </c>
      <c r="AR236" s="138" t="s">
        <v>129</v>
      </c>
      <c r="AT236" s="138" t="s">
        <v>125</v>
      </c>
      <c r="AU236" s="138" t="s">
        <v>86</v>
      </c>
      <c r="AY236" s="13" t="s">
        <v>122</v>
      </c>
      <c r="BE236" s="139">
        <f t="shared" si="64"/>
        <v>0</v>
      </c>
      <c r="BF236" s="139">
        <f t="shared" si="65"/>
        <v>0</v>
      </c>
      <c r="BG236" s="139">
        <f t="shared" si="66"/>
        <v>0</v>
      </c>
      <c r="BH236" s="139">
        <f t="shared" si="67"/>
        <v>0</v>
      </c>
      <c r="BI236" s="139">
        <f t="shared" si="68"/>
        <v>0</v>
      </c>
      <c r="BJ236" s="13" t="s">
        <v>84</v>
      </c>
      <c r="BK236" s="139">
        <f t="shared" si="69"/>
        <v>0</v>
      </c>
      <c r="BL236" s="13" t="s">
        <v>129</v>
      </c>
      <c r="BM236" s="138" t="s">
        <v>536</v>
      </c>
    </row>
    <row r="237" spans="2:65" s="1" customFormat="1" ht="24.2" customHeight="1">
      <c r="B237" s="125"/>
      <c r="C237" s="126" t="s">
        <v>537</v>
      </c>
      <c r="D237" s="126" t="s">
        <v>125</v>
      </c>
      <c r="E237" s="127" t="s">
        <v>538</v>
      </c>
      <c r="F237" s="128" t="s">
        <v>539</v>
      </c>
      <c r="G237" s="129" t="s">
        <v>128</v>
      </c>
      <c r="H237" s="130">
        <v>16</v>
      </c>
      <c r="I237" s="131"/>
      <c r="J237" s="132">
        <f t="shared" si="60"/>
        <v>0</v>
      </c>
      <c r="K237" s="133"/>
      <c r="L237" s="28"/>
      <c r="M237" s="134" t="s">
        <v>1</v>
      </c>
      <c r="N237" s="135" t="s">
        <v>41</v>
      </c>
      <c r="P237" s="136">
        <f t="shared" si="61"/>
        <v>0</v>
      </c>
      <c r="Q237" s="136">
        <v>0.0044</v>
      </c>
      <c r="R237" s="136">
        <f t="shared" si="62"/>
        <v>0.0704</v>
      </c>
      <c r="S237" s="136">
        <v>0</v>
      </c>
      <c r="T237" s="137">
        <f t="shared" si="63"/>
        <v>0</v>
      </c>
      <c r="AR237" s="138" t="s">
        <v>129</v>
      </c>
      <c r="AT237" s="138" t="s">
        <v>125</v>
      </c>
      <c r="AU237" s="138" t="s">
        <v>86</v>
      </c>
      <c r="AY237" s="13" t="s">
        <v>122</v>
      </c>
      <c r="BE237" s="139">
        <f t="shared" si="64"/>
        <v>0</v>
      </c>
      <c r="BF237" s="139">
        <f t="shared" si="65"/>
        <v>0</v>
      </c>
      <c r="BG237" s="139">
        <f t="shared" si="66"/>
        <v>0</v>
      </c>
      <c r="BH237" s="139">
        <f t="shared" si="67"/>
        <v>0</v>
      </c>
      <c r="BI237" s="139">
        <f t="shared" si="68"/>
        <v>0</v>
      </c>
      <c r="BJ237" s="13" t="s">
        <v>84</v>
      </c>
      <c r="BK237" s="139">
        <f t="shared" si="69"/>
        <v>0</v>
      </c>
      <c r="BL237" s="13" t="s">
        <v>129</v>
      </c>
      <c r="BM237" s="138" t="s">
        <v>540</v>
      </c>
    </row>
    <row r="238" spans="2:65" s="1" customFormat="1" ht="24.2" customHeight="1">
      <c r="B238" s="125"/>
      <c r="C238" s="126" t="s">
        <v>541</v>
      </c>
      <c r="D238" s="126" t="s">
        <v>125</v>
      </c>
      <c r="E238" s="127" t="s">
        <v>542</v>
      </c>
      <c r="F238" s="128" t="s">
        <v>543</v>
      </c>
      <c r="G238" s="129" t="s">
        <v>128</v>
      </c>
      <c r="H238" s="130">
        <v>14</v>
      </c>
      <c r="I238" s="131"/>
      <c r="J238" s="132">
        <f t="shared" si="60"/>
        <v>0</v>
      </c>
      <c r="K238" s="133"/>
      <c r="L238" s="28"/>
      <c r="M238" s="134" t="s">
        <v>1</v>
      </c>
      <c r="N238" s="135" t="s">
        <v>41</v>
      </c>
      <c r="P238" s="136">
        <f t="shared" si="61"/>
        <v>0</v>
      </c>
      <c r="Q238" s="136">
        <v>0.00629</v>
      </c>
      <c r="R238" s="136">
        <f t="shared" si="62"/>
        <v>0.08806</v>
      </c>
      <c r="S238" s="136">
        <v>0</v>
      </c>
      <c r="T238" s="137">
        <f t="shared" si="63"/>
        <v>0</v>
      </c>
      <c r="AR238" s="138" t="s">
        <v>129</v>
      </c>
      <c r="AT238" s="138" t="s">
        <v>125</v>
      </c>
      <c r="AU238" s="138" t="s">
        <v>86</v>
      </c>
      <c r="AY238" s="13" t="s">
        <v>122</v>
      </c>
      <c r="BE238" s="139">
        <f t="shared" si="64"/>
        <v>0</v>
      </c>
      <c r="BF238" s="139">
        <f t="shared" si="65"/>
        <v>0</v>
      </c>
      <c r="BG238" s="139">
        <f t="shared" si="66"/>
        <v>0</v>
      </c>
      <c r="BH238" s="139">
        <f t="shared" si="67"/>
        <v>0</v>
      </c>
      <c r="BI238" s="139">
        <f t="shared" si="68"/>
        <v>0</v>
      </c>
      <c r="BJ238" s="13" t="s">
        <v>84</v>
      </c>
      <c r="BK238" s="139">
        <f t="shared" si="69"/>
        <v>0</v>
      </c>
      <c r="BL238" s="13" t="s">
        <v>129</v>
      </c>
      <c r="BM238" s="138" t="s">
        <v>544</v>
      </c>
    </row>
    <row r="239" spans="2:65" s="1" customFormat="1" ht="21.75" customHeight="1">
      <c r="B239" s="125"/>
      <c r="C239" s="126" t="s">
        <v>545</v>
      </c>
      <c r="D239" s="126" t="s">
        <v>125</v>
      </c>
      <c r="E239" s="127" t="s">
        <v>546</v>
      </c>
      <c r="F239" s="128" t="s">
        <v>547</v>
      </c>
      <c r="G239" s="129" t="s">
        <v>190</v>
      </c>
      <c r="H239" s="130">
        <v>5</v>
      </c>
      <c r="I239" s="131"/>
      <c r="J239" s="132">
        <f t="shared" si="60"/>
        <v>0</v>
      </c>
      <c r="K239" s="133"/>
      <c r="L239" s="28"/>
      <c r="M239" s="134" t="s">
        <v>1</v>
      </c>
      <c r="N239" s="135" t="s">
        <v>41</v>
      </c>
      <c r="P239" s="136">
        <f t="shared" si="61"/>
        <v>0</v>
      </c>
      <c r="Q239" s="136">
        <v>0.00223</v>
      </c>
      <c r="R239" s="136">
        <f t="shared" si="62"/>
        <v>0.01115</v>
      </c>
      <c r="S239" s="136">
        <v>0</v>
      </c>
      <c r="T239" s="137">
        <f t="shared" si="63"/>
        <v>0</v>
      </c>
      <c r="AR239" s="138" t="s">
        <v>129</v>
      </c>
      <c r="AT239" s="138" t="s">
        <v>125</v>
      </c>
      <c r="AU239" s="138" t="s">
        <v>86</v>
      </c>
      <c r="AY239" s="13" t="s">
        <v>122</v>
      </c>
      <c r="BE239" s="139">
        <f t="shared" si="64"/>
        <v>0</v>
      </c>
      <c r="BF239" s="139">
        <f t="shared" si="65"/>
        <v>0</v>
      </c>
      <c r="BG239" s="139">
        <f t="shared" si="66"/>
        <v>0</v>
      </c>
      <c r="BH239" s="139">
        <f t="shared" si="67"/>
        <v>0</v>
      </c>
      <c r="BI239" s="139">
        <f t="shared" si="68"/>
        <v>0</v>
      </c>
      <c r="BJ239" s="13" t="s">
        <v>84</v>
      </c>
      <c r="BK239" s="139">
        <f t="shared" si="69"/>
        <v>0</v>
      </c>
      <c r="BL239" s="13" t="s">
        <v>129</v>
      </c>
      <c r="BM239" s="138" t="s">
        <v>548</v>
      </c>
    </row>
    <row r="240" spans="2:65" s="1" customFormat="1" ht="21.75" customHeight="1">
      <c r="B240" s="125"/>
      <c r="C240" s="126" t="s">
        <v>549</v>
      </c>
      <c r="D240" s="126" t="s">
        <v>125</v>
      </c>
      <c r="E240" s="127" t="s">
        <v>550</v>
      </c>
      <c r="F240" s="128" t="s">
        <v>551</v>
      </c>
      <c r="G240" s="129" t="s">
        <v>128</v>
      </c>
      <c r="H240" s="130">
        <v>33</v>
      </c>
      <c r="I240" s="131"/>
      <c r="J240" s="132">
        <f t="shared" si="60"/>
        <v>0</v>
      </c>
      <c r="K240" s="133"/>
      <c r="L240" s="28"/>
      <c r="M240" s="134" t="s">
        <v>1</v>
      </c>
      <c r="N240" s="135" t="s">
        <v>41</v>
      </c>
      <c r="P240" s="136">
        <f t="shared" si="61"/>
        <v>0</v>
      </c>
      <c r="Q240" s="136">
        <v>0</v>
      </c>
      <c r="R240" s="136">
        <f t="shared" si="62"/>
        <v>0</v>
      </c>
      <c r="S240" s="136">
        <v>0</v>
      </c>
      <c r="T240" s="137">
        <f t="shared" si="63"/>
        <v>0</v>
      </c>
      <c r="AR240" s="138" t="s">
        <v>129</v>
      </c>
      <c r="AT240" s="138" t="s">
        <v>125</v>
      </c>
      <c r="AU240" s="138" t="s">
        <v>86</v>
      </c>
      <c r="AY240" s="13" t="s">
        <v>122</v>
      </c>
      <c r="BE240" s="139">
        <f t="shared" si="64"/>
        <v>0</v>
      </c>
      <c r="BF240" s="139">
        <f t="shared" si="65"/>
        <v>0</v>
      </c>
      <c r="BG240" s="139">
        <f t="shared" si="66"/>
        <v>0</v>
      </c>
      <c r="BH240" s="139">
        <f t="shared" si="67"/>
        <v>0</v>
      </c>
      <c r="BI240" s="139">
        <f t="shared" si="68"/>
        <v>0</v>
      </c>
      <c r="BJ240" s="13" t="s">
        <v>84</v>
      </c>
      <c r="BK240" s="139">
        <f t="shared" si="69"/>
        <v>0</v>
      </c>
      <c r="BL240" s="13" t="s">
        <v>129</v>
      </c>
      <c r="BM240" s="138" t="s">
        <v>552</v>
      </c>
    </row>
    <row r="241" spans="2:65" s="1" customFormat="1" ht="21.75" customHeight="1">
      <c r="B241" s="125"/>
      <c r="C241" s="126" t="s">
        <v>553</v>
      </c>
      <c r="D241" s="126" t="s">
        <v>125</v>
      </c>
      <c r="E241" s="127" t="s">
        <v>554</v>
      </c>
      <c r="F241" s="128" t="s">
        <v>555</v>
      </c>
      <c r="G241" s="129" t="s">
        <v>128</v>
      </c>
      <c r="H241" s="130">
        <v>14</v>
      </c>
      <c r="I241" s="131"/>
      <c r="J241" s="132">
        <f t="shared" si="60"/>
        <v>0</v>
      </c>
      <c r="K241" s="133"/>
      <c r="L241" s="28"/>
      <c r="M241" s="134" t="s">
        <v>1</v>
      </c>
      <c r="N241" s="135" t="s">
        <v>41</v>
      </c>
      <c r="P241" s="136">
        <f t="shared" si="61"/>
        <v>0</v>
      </c>
      <c r="Q241" s="136">
        <v>0</v>
      </c>
      <c r="R241" s="136">
        <f t="shared" si="62"/>
        <v>0</v>
      </c>
      <c r="S241" s="136">
        <v>0</v>
      </c>
      <c r="T241" s="137">
        <f t="shared" si="63"/>
        <v>0</v>
      </c>
      <c r="AR241" s="138" t="s">
        <v>129</v>
      </c>
      <c r="AT241" s="138" t="s">
        <v>125</v>
      </c>
      <c r="AU241" s="138" t="s">
        <v>86</v>
      </c>
      <c r="AY241" s="13" t="s">
        <v>122</v>
      </c>
      <c r="BE241" s="139">
        <f t="shared" si="64"/>
        <v>0</v>
      </c>
      <c r="BF241" s="139">
        <f t="shared" si="65"/>
        <v>0</v>
      </c>
      <c r="BG241" s="139">
        <f t="shared" si="66"/>
        <v>0</v>
      </c>
      <c r="BH241" s="139">
        <f t="shared" si="67"/>
        <v>0</v>
      </c>
      <c r="BI241" s="139">
        <f t="shared" si="68"/>
        <v>0</v>
      </c>
      <c r="BJ241" s="13" t="s">
        <v>84</v>
      </c>
      <c r="BK241" s="139">
        <f t="shared" si="69"/>
        <v>0</v>
      </c>
      <c r="BL241" s="13" t="s">
        <v>129</v>
      </c>
      <c r="BM241" s="138" t="s">
        <v>556</v>
      </c>
    </row>
    <row r="242" spans="2:65" s="1" customFormat="1" ht="24.2" customHeight="1">
      <c r="B242" s="125"/>
      <c r="C242" s="126" t="s">
        <v>557</v>
      </c>
      <c r="D242" s="126" t="s">
        <v>125</v>
      </c>
      <c r="E242" s="127" t="s">
        <v>558</v>
      </c>
      <c r="F242" s="128" t="s">
        <v>559</v>
      </c>
      <c r="G242" s="129" t="s">
        <v>156</v>
      </c>
      <c r="H242" s="130">
        <v>0.215</v>
      </c>
      <c r="I242" s="131"/>
      <c r="J242" s="132">
        <f t="shared" si="60"/>
        <v>0</v>
      </c>
      <c r="K242" s="133"/>
      <c r="L242" s="28"/>
      <c r="M242" s="134" t="s">
        <v>1</v>
      </c>
      <c r="N242" s="135" t="s">
        <v>41</v>
      </c>
      <c r="P242" s="136">
        <f t="shared" si="61"/>
        <v>0</v>
      </c>
      <c r="Q242" s="136">
        <v>0</v>
      </c>
      <c r="R242" s="136">
        <f t="shared" si="62"/>
        <v>0</v>
      </c>
      <c r="S242" s="136">
        <v>0</v>
      </c>
      <c r="T242" s="137">
        <f t="shared" si="63"/>
        <v>0</v>
      </c>
      <c r="AR242" s="138" t="s">
        <v>129</v>
      </c>
      <c r="AT242" s="138" t="s">
        <v>125</v>
      </c>
      <c r="AU242" s="138" t="s">
        <v>86</v>
      </c>
      <c r="AY242" s="13" t="s">
        <v>122</v>
      </c>
      <c r="BE242" s="139">
        <f t="shared" si="64"/>
        <v>0</v>
      </c>
      <c r="BF242" s="139">
        <f t="shared" si="65"/>
        <v>0</v>
      </c>
      <c r="BG242" s="139">
        <f t="shared" si="66"/>
        <v>0</v>
      </c>
      <c r="BH242" s="139">
        <f t="shared" si="67"/>
        <v>0</v>
      </c>
      <c r="BI242" s="139">
        <f t="shared" si="68"/>
        <v>0</v>
      </c>
      <c r="BJ242" s="13" t="s">
        <v>84</v>
      </c>
      <c r="BK242" s="139">
        <f t="shared" si="69"/>
        <v>0</v>
      </c>
      <c r="BL242" s="13" t="s">
        <v>129</v>
      </c>
      <c r="BM242" s="138" t="s">
        <v>560</v>
      </c>
    </row>
    <row r="243" spans="2:63" s="11" customFormat="1" ht="22.9" customHeight="1">
      <c r="B243" s="113"/>
      <c r="D243" s="114" t="s">
        <v>75</v>
      </c>
      <c r="E243" s="123" t="s">
        <v>561</v>
      </c>
      <c r="F243" s="123" t="s">
        <v>562</v>
      </c>
      <c r="I243" s="116"/>
      <c r="J243" s="124">
        <f>BK243</f>
        <v>0</v>
      </c>
      <c r="L243" s="113"/>
      <c r="M243" s="118"/>
      <c r="P243" s="119">
        <f>SUM(P244:P265)</f>
        <v>0</v>
      </c>
      <c r="R243" s="119">
        <f>SUM(R244:R265)</f>
        <v>0.16190000000000002</v>
      </c>
      <c r="T243" s="120">
        <f>SUM(T244:T265)</f>
        <v>0</v>
      </c>
      <c r="AR243" s="114" t="s">
        <v>86</v>
      </c>
      <c r="AT243" s="121" t="s">
        <v>75</v>
      </c>
      <c r="AU243" s="121" t="s">
        <v>84</v>
      </c>
      <c r="AY243" s="114" t="s">
        <v>122</v>
      </c>
      <c r="BK243" s="122">
        <f>SUM(BK244:BK265)</f>
        <v>0</v>
      </c>
    </row>
    <row r="244" spans="2:65" s="1" customFormat="1" ht="24.2" customHeight="1">
      <c r="B244" s="125"/>
      <c r="C244" s="126" t="s">
        <v>563</v>
      </c>
      <c r="D244" s="126" t="s">
        <v>125</v>
      </c>
      <c r="E244" s="127" t="s">
        <v>564</v>
      </c>
      <c r="F244" s="128" t="s">
        <v>565</v>
      </c>
      <c r="G244" s="129" t="s">
        <v>217</v>
      </c>
      <c r="H244" s="130">
        <v>2</v>
      </c>
      <c r="I244" s="131"/>
      <c r="J244" s="132">
        <f aca="true" t="shared" si="70" ref="J244:J265">ROUND(I244*H244,2)</f>
        <v>0</v>
      </c>
      <c r="K244" s="133"/>
      <c r="L244" s="28"/>
      <c r="M244" s="134" t="s">
        <v>1</v>
      </c>
      <c r="N244" s="135" t="s">
        <v>41</v>
      </c>
      <c r="P244" s="136">
        <f aca="true" t="shared" si="71" ref="P244:P265">O244*H244</f>
        <v>0</v>
      </c>
      <c r="Q244" s="136">
        <v>0.00704</v>
      </c>
      <c r="R244" s="136">
        <f aca="true" t="shared" si="72" ref="R244:R265">Q244*H244</f>
        <v>0.01408</v>
      </c>
      <c r="S244" s="136">
        <v>0</v>
      </c>
      <c r="T244" s="137">
        <f aca="true" t="shared" si="73" ref="T244:T265">S244*H244</f>
        <v>0</v>
      </c>
      <c r="AR244" s="138" t="s">
        <v>129</v>
      </c>
      <c r="AT244" s="138" t="s">
        <v>125</v>
      </c>
      <c r="AU244" s="138" t="s">
        <v>86</v>
      </c>
      <c r="AY244" s="13" t="s">
        <v>122</v>
      </c>
      <c r="BE244" s="139">
        <f aca="true" t="shared" si="74" ref="BE244:BE265">IF(N244="základní",J244,0)</f>
        <v>0</v>
      </c>
      <c r="BF244" s="139">
        <f aca="true" t="shared" si="75" ref="BF244:BF265">IF(N244="snížená",J244,0)</f>
        <v>0</v>
      </c>
      <c r="BG244" s="139">
        <f aca="true" t="shared" si="76" ref="BG244:BG265">IF(N244="zákl. přenesená",J244,0)</f>
        <v>0</v>
      </c>
      <c r="BH244" s="139">
        <f aca="true" t="shared" si="77" ref="BH244:BH265">IF(N244="sníž. přenesená",J244,0)</f>
        <v>0</v>
      </c>
      <c r="BI244" s="139">
        <f aca="true" t="shared" si="78" ref="BI244:BI265">IF(N244="nulová",J244,0)</f>
        <v>0</v>
      </c>
      <c r="BJ244" s="13" t="s">
        <v>84</v>
      </c>
      <c r="BK244" s="139">
        <f aca="true" t="shared" si="79" ref="BK244:BK265">ROUND(I244*H244,2)</f>
        <v>0</v>
      </c>
      <c r="BL244" s="13" t="s">
        <v>129</v>
      </c>
      <c r="BM244" s="138" t="s">
        <v>566</v>
      </c>
    </row>
    <row r="245" spans="2:65" s="1" customFormat="1" ht="24.2" customHeight="1">
      <c r="B245" s="125"/>
      <c r="C245" s="140" t="s">
        <v>567</v>
      </c>
      <c r="D245" s="140" t="s">
        <v>136</v>
      </c>
      <c r="E245" s="141" t="s">
        <v>568</v>
      </c>
      <c r="F245" s="142" t="s">
        <v>569</v>
      </c>
      <c r="G245" s="143" t="s">
        <v>190</v>
      </c>
      <c r="H245" s="144">
        <v>2</v>
      </c>
      <c r="I245" s="145"/>
      <c r="J245" s="146">
        <f t="shared" si="70"/>
        <v>0</v>
      </c>
      <c r="K245" s="147"/>
      <c r="L245" s="148"/>
      <c r="M245" s="149" t="s">
        <v>1</v>
      </c>
      <c r="N245" s="150" t="s">
        <v>41</v>
      </c>
      <c r="P245" s="136">
        <f t="shared" si="71"/>
        <v>0</v>
      </c>
      <c r="Q245" s="136">
        <v>0.00939</v>
      </c>
      <c r="R245" s="136">
        <f t="shared" si="72"/>
        <v>0.01878</v>
      </c>
      <c r="S245" s="136">
        <v>0</v>
      </c>
      <c r="T245" s="137">
        <f t="shared" si="73"/>
        <v>0</v>
      </c>
      <c r="AR245" s="138" t="s">
        <v>139</v>
      </c>
      <c r="AT245" s="138" t="s">
        <v>136</v>
      </c>
      <c r="AU245" s="138" t="s">
        <v>86</v>
      </c>
      <c r="AY245" s="13" t="s">
        <v>122</v>
      </c>
      <c r="BE245" s="139">
        <f t="shared" si="74"/>
        <v>0</v>
      </c>
      <c r="BF245" s="139">
        <f t="shared" si="75"/>
        <v>0</v>
      </c>
      <c r="BG245" s="139">
        <f t="shared" si="76"/>
        <v>0</v>
      </c>
      <c r="BH245" s="139">
        <f t="shared" si="77"/>
        <v>0</v>
      </c>
      <c r="BI245" s="139">
        <f t="shared" si="78"/>
        <v>0</v>
      </c>
      <c r="BJ245" s="13" t="s">
        <v>84</v>
      </c>
      <c r="BK245" s="139">
        <f t="shared" si="79"/>
        <v>0</v>
      </c>
      <c r="BL245" s="13" t="s">
        <v>129</v>
      </c>
      <c r="BM245" s="138" t="s">
        <v>570</v>
      </c>
    </row>
    <row r="246" spans="2:65" s="1" customFormat="1" ht="24.2" customHeight="1">
      <c r="B246" s="125"/>
      <c r="C246" s="126" t="s">
        <v>571</v>
      </c>
      <c r="D246" s="126" t="s">
        <v>125</v>
      </c>
      <c r="E246" s="127" t="s">
        <v>572</v>
      </c>
      <c r="F246" s="128" t="s">
        <v>573</v>
      </c>
      <c r="G246" s="129" t="s">
        <v>217</v>
      </c>
      <c r="H246" s="130">
        <v>2</v>
      </c>
      <c r="I246" s="131"/>
      <c r="J246" s="132">
        <f t="shared" si="70"/>
        <v>0</v>
      </c>
      <c r="K246" s="133"/>
      <c r="L246" s="28"/>
      <c r="M246" s="134" t="s">
        <v>1</v>
      </c>
      <c r="N246" s="135" t="s">
        <v>41</v>
      </c>
      <c r="P246" s="136">
        <f t="shared" si="71"/>
        <v>0</v>
      </c>
      <c r="Q246" s="136">
        <v>0.03043</v>
      </c>
      <c r="R246" s="136">
        <f t="shared" si="72"/>
        <v>0.06086</v>
      </c>
      <c r="S246" s="136">
        <v>0</v>
      </c>
      <c r="T246" s="137">
        <f t="shared" si="73"/>
        <v>0</v>
      </c>
      <c r="AR246" s="138" t="s">
        <v>129</v>
      </c>
      <c r="AT246" s="138" t="s">
        <v>125</v>
      </c>
      <c r="AU246" s="138" t="s">
        <v>86</v>
      </c>
      <c r="AY246" s="13" t="s">
        <v>122</v>
      </c>
      <c r="BE246" s="139">
        <f t="shared" si="74"/>
        <v>0</v>
      </c>
      <c r="BF246" s="139">
        <f t="shared" si="75"/>
        <v>0</v>
      </c>
      <c r="BG246" s="139">
        <f t="shared" si="76"/>
        <v>0</v>
      </c>
      <c r="BH246" s="139">
        <f t="shared" si="77"/>
        <v>0</v>
      </c>
      <c r="BI246" s="139">
        <f t="shared" si="78"/>
        <v>0</v>
      </c>
      <c r="BJ246" s="13" t="s">
        <v>84</v>
      </c>
      <c r="BK246" s="139">
        <f t="shared" si="79"/>
        <v>0</v>
      </c>
      <c r="BL246" s="13" t="s">
        <v>129</v>
      </c>
      <c r="BM246" s="138" t="s">
        <v>574</v>
      </c>
    </row>
    <row r="247" spans="2:65" s="1" customFormat="1" ht="16.5" customHeight="1">
      <c r="B247" s="125"/>
      <c r="C247" s="126" t="s">
        <v>575</v>
      </c>
      <c r="D247" s="126" t="s">
        <v>125</v>
      </c>
      <c r="E247" s="127" t="s">
        <v>576</v>
      </c>
      <c r="F247" s="128" t="s">
        <v>577</v>
      </c>
      <c r="G247" s="129" t="s">
        <v>190</v>
      </c>
      <c r="H247" s="130">
        <v>4</v>
      </c>
      <c r="I247" s="131"/>
      <c r="J247" s="132">
        <f t="shared" si="70"/>
        <v>0</v>
      </c>
      <c r="K247" s="133"/>
      <c r="L247" s="28"/>
      <c r="M247" s="134" t="s">
        <v>1</v>
      </c>
      <c r="N247" s="135" t="s">
        <v>41</v>
      </c>
      <c r="P247" s="136">
        <f t="shared" si="71"/>
        <v>0</v>
      </c>
      <c r="Q247" s="136">
        <v>0.00024</v>
      </c>
      <c r="R247" s="136">
        <f t="shared" si="72"/>
        <v>0.00096</v>
      </c>
      <c r="S247" s="136">
        <v>0</v>
      </c>
      <c r="T247" s="137">
        <f t="shared" si="73"/>
        <v>0</v>
      </c>
      <c r="AR247" s="138" t="s">
        <v>129</v>
      </c>
      <c r="AT247" s="138" t="s">
        <v>125</v>
      </c>
      <c r="AU247" s="138" t="s">
        <v>86</v>
      </c>
      <c r="AY247" s="13" t="s">
        <v>122</v>
      </c>
      <c r="BE247" s="139">
        <f t="shared" si="74"/>
        <v>0</v>
      </c>
      <c r="BF247" s="139">
        <f t="shared" si="75"/>
        <v>0</v>
      </c>
      <c r="BG247" s="139">
        <f t="shared" si="76"/>
        <v>0</v>
      </c>
      <c r="BH247" s="139">
        <f t="shared" si="77"/>
        <v>0</v>
      </c>
      <c r="BI247" s="139">
        <f t="shared" si="78"/>
        <v>0</v>
      </c>
      <c r="BJ247" s="13" t="s">
        <v>84</v>
      </c>
      <c r="BK247" s="139">
        <f t="shared" si="79"/>
        <v>0</v>
      </c>
      <c r="BL247" s="13" t="s">
        <v>129</v>
      </c>
      <c r="BM247" s="138" t="s">
        <v>578</v>
      </c>
    </row>
    <row r="248" spans="2:65" s="1" customFormat="1" ht="16.5" customHeight="1">
      <c r="B248" s="125"/>
      <c r="C248" s="126" t="s">
        <v>579</v>
      </c>
      <c r="D248" s="126" t="s">
        <v>125</v>
      </c>
      <c r="E248" s="127" t="s">
        <v>580</v>
      </c>
      <c r="F248" s="128" t="s">
        <v>581</v>
      </c>
      <c r="G248" s="129" t="s">
        <v>190</v>
      </c>
      <c r="H248" s="130">
        <v>2</v>
      </c>
      <c r="I248" s="131"/>
      <c r="J248" s="132">
        <f t="shared" si="70"/>
        <v>0</v>
      </c>
      <c r="K248" s="133"/>
      <c r="L248" s="28"/>
      <c r="M248" s="134" t="s">
        <v>1</v>
      </c>
      <c r="N248" s="135" t="s">
        <v>41</v>
      </c>
      <c r="P248" s="136">
        <f t="shared" si="71"/>
        <v>0</v>
      </c>
      <c r="Q248" s="136">
        <v>0.00033</v>
      </c>
      <c r="R248" s="136">
        <f t="shared" si="72"/>
        <v>0.00066</v>
      </c>
      <c r="S248" s="136">
        <v>0</v>
      </c>
      <c r="T248" s="137">
        <f t="shared" si="73"/>
        <v>0</v>
      </c>
      <c r="AR248" s="138" t="s">
        <v>129</v>
      </c>
      <c r="AT248" s="138" t="s">
        <v>125</v>
      </c>
      <c r="AU248" s="138" t="s">
        <v>86</v>
      </c>
      <c r="AY248" s="13" t="s">
        <v>122</v>
      </c>
      <c r="BE248" s="139">
        <f t="shared" si="74"/>
        <v>0</v>
      </c>
      <c r="BF248" s="139">
        <f t="shared" si="75"/>
        <v>0</v>
      </c>
      <c r="BG248" s="139">
        <f t="shared" si="76"/>
        <v>0</v>
      </c>
      <c r="BH248" s="139">
        <f t="shared" si="77"/>
        <v>0</v>
      </c>
      <c r="BI248" s="139">
        <f t="shared" si="78"/>
        <v>0</v>
      </c>
      <c r="BJ248" s="13" t="s">
        <v>84</v>
      </c>
      <c r="BK248" s="139">
        <f t="shared" si="79"/>
        <v>0</v>
      </c>
      <c r="BL248" s="13" t="s">
        <v>129</v>
      </c>
      <c r="BM248" s="138" t="s">
        <v>582</v>
      </c>
    </row>
    <row r="249" spans="2:65" s="1" customFormat="1" ht="37.9" customHeight="1">
      <c r="B249" s="125"/>
      <c r="C249" s="140" t="s">
        <v>583</v>
      </c>
      <c r="D249" s="140" t="s">
        <v>136</v>
      </c>
      <c r="E249" s="141" t="s">
        <v>584</v>
      </c>
      <c r="F249" s="142" t="s">
        <v>585</v>
      </c>
      <c r="G249" s="143" t="s">
        <v>190</v>
      </c>
      <c r="H249" s="144">
        <v>2</v>
      </c>
      <c r="I249" s="145"/>
      <c r="J249" s="146">
        <f t="shared" si="70"/>
        <v>0</v>
      </c>
      <c r="K249" s="147"/>
      <c r="L249" s="148"/>
      <c r="M249" s="149" t="s">
        <v>1</v>
      </c>
      <c r="N249" s="150" t="s">
        <v>41</v>
      </c>
      <c r="P249" s="136">
        <f t="shared" si="71"/>
        <v>0</v>
      </c>
      <c r="Q249" s="136">
        <v>0.00939</v>
      </c>
      <c r="R249" s="136">
        <f t="shared" si="72"/>
        <v>0.01878</v>
      </c>
      <c r="S249" s="136">
        <v>0</v>
      </c>
      <c r="T249" s="137">
        <f t="shared" si="73"/>
        <v>0</v>
      </c>
      <c r="AR249" s="138" t="s">
        <v>139</v>
      </c>
      <c r="AT249" s="138" t="s">
        <v>136</v>
      </c>
      <c r="AU249" s="138" t="s">
        <v>86</v>
      </c>
      <c r="AY249" s="13" t="s">
        <v>122</v>
      </c>
      <c r="BE249" s="139">
        <f t="shared" si="74"/>
        <v>0</v>
      </c>
      <c r="BF249" s="139">
        <f t="shared" si="75"/>
        <v>0</v>
      </c>
      <c r="BG249" s="139">
        <f t="shared" si="76"/>
        <v>0</v>
      </c>
      <c r="BH249" s="139">
        <f t="shared" si="77"/>
        <v>0</v>
      </c>
      <c r="BI249" s="139">
        <f t="shared" si="78"/>
        <v>0</v>
      </c>
      <c r="BJ249" s="13" t="s">
        <v>84</v>
      </c>
      <c r="BK249" s="139">
        <f t="shared" si="79"/>
        <v>0</v>
      </c>
      <c r="BL249" s="13" t="s">
        <v>129</v>
      </c>
      <c r="BM249" s="138" t="s">
        <v>586</v>
      </c>
    </row>
    <row r="250" spans="2:65" s="1" customFormat="1" ht="24.2" customHeight="1">
      <c r="B250" s="125"/>
      <c r="C250" s="140" t="s">
        <v>587</v>
      </c>
      <c r="D250" s="140" t="s">
        <v>136</v>
      </c>
      <c r="E250" s="141" t="s">
        <v>588</v>
      </c>
      <c r="F250" s="142" t="s">
        <v>589</v>
      </c>
      <c r="G250" s="143" t="s">
        <v>190</v>
      </c>
      <c r="H250" s="144">
        <v>1</v>
      </c>
      <c r="I250" s="145"/>
      <c r="J250" s="146">
        <f t="shared" si="70"/>
        <v>0</v>
      </c>
      <c r="K250" s="147"/>
      <c r="L250" s="148"/>
      <c r="M250" s="149" t="s">
        <v>1</v>
      </c>
      <c r="N250" s="150" t="s">
        <v>41</v>
      </c>
      <c r="P250" s="136">
        <f t="shared" si="71"/>
        <v>0</v>
      </c>
      <c r="Q250" s="136">
        <v>0.00168</v>
      </c>
      <c r="R250" s="136">
        <f t="shared" si="72"/>
        <v>0.00168</v>
      </c>
      <c r="S250" s="136">
        <v>0</v>
      </c>
      <c r="T250" s="137">
        <f t="shared" si="73"/>
        <v>0</v>
      </c>
      <c r="AR250" s="138" t="s">
        <v>139</v>
      </c>
      <c r="AT250" s="138" t="s">
        <v>136</v>
      </c>
      <c r="AU250" s="138" t="s">
        <v>86</v>
      </c>
      <c r="AY250" s="13" t="s">
        <v>122</v>
      </c>
      <c r="BE250" s="139">
        <f t="shared" si="74"/>
        <v>0</v>
      </c>
      <c r="BF250" s="139">
        <f t="shared" si="75"/>
        <v>0</v>
      </c>
      <c r="BG250" s="139">
        <f t="shared" si="76"/>
        <v>0</v>
      </c>
      <c r="BH250" s="139">
        <f t="shared" si="77"/>
        <v>0</v>
      </c>
      <c r="BI250" s="139">
        <f t="shared" si="78"/>
        <v>0</v>
      </c>
      <c r="BJ250" s="13" t="s">
        <v>84</v>
      </c>
      <c r="BK250" s="139">
        <f t="shared" si="79"/>
        <v>0</v>
      </c>
      <c r="BL250" s="13" t="s">
        <v>129</v>
      </c>
      <c r="BM250" s="138" t="s">
        <v>590</v>
      </c>
    </row>
    <row r="251" spans="2:65" s="1" customFormat="1" ht="24.2" customHeight="1">
      <c r="B251" s="125"/>
      <c r="C251" s="140" t="s">
        <v>591</v>
      </c>
      <c r="D251" s="140" t="s">
        <v>136</v>
      </c>
      <c r="E251" s="141" t="s">
        <v>592</v>
      </c>
      <c r="F251" s="142" t="s">
        <v>593</v>
      </c>
      <c r="G251" s="143" t="s">
        <v>190</v>
      </c>
      <c r="H251" s="144">
        <v>1</v>
      </c>
      <c r="I251" s="145"/>
      <c r="J251" s="146">
        <f t="shared" si="70"/>
        <v>0</v>
      </c>
      <c r="K251" s="147"/>
      <c r="L251" s="148"/>
      <c r="M251" s="149" t="s">
        <v>1</v>
      </c>
      <c r="N251" s="150" t="s">
        <v>41</v>
      </c>
      <c r="P251" s="136">
        <f t="shared" si="71"/>
        <v>0</v>
      </c>
      <c r="Q251" s="136">
        <v>0.00168</v>
      </c>
      <c r="R251" s="136">
        <f t="shared" si="72"/>
        <v>0.00168</v>
      </c>
      <c r="S251" s="136">
        <v>0</v>
      </c>
      <c r="T251" s="137">
        <f t="shared" si="73"/>
        <v>0</v>
      </c>
      <c r="AR251" s="138" t="s">
        <v>139</v>
      </c>
      <c r="AT251" s="138" t="s">
        <v>136</v>
      </c>
      <c r="AU251" s="138" t="s">
        <v>86</v>
      </c>
      <c r="AY251" s="13" t="s">
        <v>122</v>
      </c>
      <c r="BE251" s="139">
        <f t="shared" si="74"/>
        <v>0</v>
      </c>
      <c r="BF251" s="139">
        <f t="shared" si="75"/>
        <v>0</v>
      </c>
      <c r="BG251" s="139">
        <f t="shared" si="76"/>
        <v>0</v>
      </c>
      <c r="BH251" s="139">
        <f t="shared" si="77"/>
        <v>0</v>
      </c>
      <c r="BI251" s="139">
        <f t="shared" si="78"/>
        <v>0</v>
      </c>
      <c r="BJ251" s="13" t="s">
        <v>84</v>
      </c>
      <c r="BK251" s="139">
        <f t="shared" si="79"/>
        <v>0</v>
      </c>
      <c r="BL251" s="13" t="s">
        <v>129</v>
      </c>
      <c r="BM251" s="138" t="s">
        <v>594</v>
      </c>
    </row>
    <row r="252" spans="2:65" s="1" customFormat="1" ht="33" customHeight="1">
      <c r="B252" s="125"/>
      <c r="C252" s="126" t="s">
        <v>595</v>
      </c>
      <c r="D252" s="126" t="s">
        <v>125</v>
      </c>
      <c r="E252" s="127" t="s">
        <v>596</v>
      </c>
      <c r="F252" s="128" t="s">
        <v>597</v>
      </c>
      <c r="G252" s="129" t="s">
        <v>190</v>
      </c>
      <c r="H252" s="130">
        <v>4</v>
      </c>
      <c r="I252" s="131"/>
      <c r="J252" s="132">
        <f t="shared" si="70"/>
        <v>0</v>
      </c>
      <c r="K252" s="133"/>
      <c r="L252" s="28"/>
      <c r="M252" s="134" t="s">
        <v>1</v>
      </c>
      <c r="N252" s="135" t="s">
        <v>41</v>
      </c>
      <c r="P252" s="136">
        <f t="shared" si="71"/>
        <v>0</v>
      </c>
      <c r="Q252" s="136">
        <v>0.00027</v>
      </c>
      <c r="R252" s="136">
        <f t="shared" si="72"/>
        <v>0.00108</v>
      </c>
      <c r="S252" s="136">
        <v>0</v>
      </c>
      <c r="T252" s="137">
        <f t="shared" si="73"/>
        <v>0</v>
      </c>
      <c r="AR252" s="138" t="s">
        <v>129</v>
      </c>
      <c r="AT252" s="138" t="s">
        <v>125</v>
      </c>
      <c r="AU252" s="138" t="s">
        <v>86</v>
      </c>
      <c r="AY252" s="13" t="s">
        <v>122</v>
      </c>
      <c r="BE252" s="139">
        <f t="shared" si="74"/>
        <v>0</v>
      </c>
      <c r="BF252" s="139">
        <f t="shared" si="75"/>
        <v>0</v>
      </c>
      <c r="BG252" s="139">
        <f t="shared" si="76"/>
        <v>0</v>
      </c>
      <c r="BH252" s="139">
        <f t="shared" si="77"/>
        <v>0</v>
      </c>
      <c r="BI252" s="139">
        <f t="shared" si="78"/>
        <v>0</v>
      </c>
      <c r="BJ252" s="13" t="s">
        <v>84</v>
      </c>
      <c r="BK252" s="139">
        <f t="shared" si="79"/>
        <v>0</v>
      </c>
      <c r="BL252" s="13" t="s">
        <v>129</v>
      </c>
      <c r="BM252" s="138" t="s">
        <v>598</v>
      </c>
    </row>
    <row r="253" spans="2:65" s="1" customFormat="1" ht="21.75" customHeight="1">
      <c r="B253" s="125"/>
      <c r="C253" s="126" t="s">
        <v>599</v>
      </c>
      <c r="D253" s="126" t="s">
        <v>125</v>
      </c>
      <c r="E253" s="127" t="s">
        <v>600</v>
      </c>
      <c r="F253" s="128" t="s">
        <v>601</v>
      </c>
      <c r="G253" s="129" t="s">
        <v>190</v>
      </c>
      <c r="H253" s="130">
        <v>1</v>
      </c>
      <c r="I253" s="131"/>
      <c r="J253" s="132">
        <f t="shared" si="70"/>
        <v>0</v>
      </c>
      <c r="K253" s="133"/>
      <c r="L253" s="28"/>
      <c r="M253" s="134" t="s">
        <v>1</v>
      </c>
      <c r="N253" s="135" t="s">
        <v>41</v>
      </c>
      <c r="P253" s="136">
        <f t="shared" si="71"/>
        <v>0</v>
      </c>
      <c r="Q253" s="136">
        <v>0.00052</v>
      </c>
      <c r="R253" s="136">
        <f t="shared" si="72"/>
        <v>0.00052</v>
      </c>
      <c r="S253" s="136">
        <v>0</v>
      </c>
      <c r="T253" s="137">
        <f t="shared" si="73"/>
        <v>0</v>
      </c>
      <c r="AR253" s="138" t="s">
        <v>129</v>
      </c>
      <c r="AT253" s="138" t="s">
        <v>125</v>
      </c>
      <c r="AU253" s="138" t="s">
        <v>86</v>
      </c>
      <c r="AY253" s="13" t="s">
        <v>122</v>
      </c>
      <c r="BE253" s="139">
        <f t="shared" si="74"/>
        <v>0</v>
      </c>
      <c r="BF253" s="139">
        <f t="shared" si="75"/>
        <v>0</v>
      </c>
      <c r="BG253" s="139">
        <f t="shared" si="76"/>
        <v>0</v>
      </c>
      <c r="BH253" s="139">
        <f t="shared" si="77"/>
        <v>0</v>
      </c>
      <c r="BI253" s="139">
        <f t="shared" si="78"/>
        <v>0</v>
      </c>
      <c r="BJ253" s="13" t="s">
        <v>84</v>
      </c>
      <c r="BK253" s="139">
        <f t="shared" si="79"/>
        <v>0</v>
      </c>
      <c r="BL253" s="13" t="s">
        <v>129</v>
      </c>
      <c r="BM253" s="138" t="s">
        <v>602</v>
      </c>
    </row>
    <row r="254" spans="2:65" s="1" customFormat="1" ht="24.2" customHeight="1">
      <c r="B254" s="125"/>
      <c r="C254" s="126" t="s">
        <v>603</v>
      </c>
      <c r="D254" s="126" t="s">
        <v>125</v>
      </c>
      <c r="E254" s="127" t="s">
        <v>604</v>
      </c>
      <c r="F254" s="128" t="s">
        <v>605</v>
      </c>
      <c r="G254" s="129" t="s">
        <v>190</v>
      </c>
      <c r="H254" s="130">
        <v>7</v>
      </c>
      <c r="I254" s="131"/>
      <c r="J254" s="132">
        <f t="shared" si="70"/>
        <v>0</v>
      </c>
      <c r="K254" s="133"/>
      <c r="L254" s="28"/>
      <c r="M254" s="134" t="s">
        <v>1</v>
      </c>
      <c r="N254" s="135" t="s">
        <v>41</v>
      </c>
      <c r="P254" s="136">
        <f t="shared" si="71"/>
        <v>0</v>
      </c>
      <c r="Q254" s="136">
        <v>0.00022</v>
      </c>
      <c r="R254" s="136">
        <f t="shared" si="72"/>
        <v>0.0015400000000000001</v>
      </c>
      <c r="S254" s="136">
        <v>0</v>
      </c>
      <c r="T254" s="137">
        <f t="shared" si="73"/>
        <v>0</v>
      </c>
      <c r="AR254" s="138" t="s">
        <v>129</v>
      </c>
      <c r="AT254" s="138" t="s">
        <v>125</v>
      </c>
      <c r="AU254" s="138" t="s">
        <v>86</v>
      </c>
      <c r="AY254" s="13" t="s">
        <v>122</v>
      </c>
      <c r="BE254" s="139">
        <f t="shared" si="74"/>
        <v>0</v>
      </c>
      <c r="BF254" s="139">
        <f t="shared" si="75"/>
        <v>0</v>
      </c>
      <c r="BG254" s="139">
        <f t="shared" si="76"/>
        <v>0</v>
      </c>
      <c r="BH254" s="139">
        <f t="shared" si="77"/>
        <v>0</v>
      </c>
      <c r="BI254" s="139">
        <f t="shared" si="78"/>
        <v>0</v>
      </c>
      <c r="BJ254" s="13" t="s">
        <v>84</v>
      </c>
      <c r="BK254" s="139">
        <f t="shared" si="79"/>
        <v>0</v>
      </c>
      <c r="BL254" s="13" t="s">
        <v>129</v>
      </c>
      <c r="BM254" s="138" t="s">
        <v>606</v>
      </c>
    </row>
    <row r="255" spans="2:65" s="1" customFormat="1" ht="24.2" customHeight="1">
      <c r="B255" s="125"/>
      <c r="C255" s="126" t="s">
        <v>607</v>
      </c>
      <c r="D255" s="126" t="s">
        <v>125</v>
      </c>
      <c r="E255" s="127" t="s">
        <v>608</v>
      </c>
      <c r="F255" s="128" t="s">
        <v>609</v>
      </c>
      <c r="G255" s="129" t="s">
        <v>190</v>
      </c>
      <c r="H255" s="130">
        <v>1</v>
      </c>
      <c r="I255" s="131"/>
      <c r="J255" s="132">
        <f t="shared" si="70"/>
        <v>0</v>
      </c>
      <c r="K255" s="133"/>
      <c r="L255" s="28"/>
      <c r="M255" s="134" t="s">
        <v>1</v>
      </c>
      <c r="N255" s="135" t="s">
        <v>41</v>
      </c>
      <c r="P255" s="136">
        <f t="shared" si="71"/>
        <v>0</v>
      </c>
      <c r="Q255" s="136">
        <v>0.00114</v>
      </c>
      <c r="R255" s="136">
        <f t="shared" si="72"/>
        <v>0.00114</v>
      </c>
      <c r="S255" s="136">
        <v>0</v>
      </c>
      <c r="T255" s="137">
        <f t="shared" si="73"/>
        <v>0</v>
      </c>
      <c r="AR255" s="138" t="s">
        <v>129</v>
      </c>
      <c r="AT255" s="138" t="s">
        <v>125</v>
      </c>
      <c r="AU255" s="138" t="s">
        <v>86</v>
      </c>
      <c r="AY255" s="13" t="s">
        <v>122</v>
      </c>
      <c r="BE255" s="139">
        <f t="shared" si="74"/>
        <v>0</v>
      </c>
      <c r="BF255" s="139">
        <f t="shared" si="75"/>
        <v>0</v>
      </c>
      <c r="BG255" s="139">
        <f t="shared" si="76"/>
        <v>0</v>
      </c>
      <c r="BH255" s="139">
        <f t="shared" si="77"/>
        <v>0</v>
      </c>
      <c r="BI255" s="139">
        <f t="shared" si="78"/>
        <v>0</v>
      </c>
      <c r="BJ255" s="13" t="s">
        <v>84</v>
      </c>
      <c r="BK255" s="139">
        <f t="shared" si="79"/>
        <v>0</v>
      </c>
      <c r="BL255" s="13" t="s">
        <v>129</v>
      </c>
      <c r="BM255" s="138" t="s">
        <v>610</v>
      </c>
    </row>
    <row r="256" spans="2:65" s="1" customFormat="1" ht="24.2" customHeight="1">
      <c r="B256" s="125"/>
      <c r="C256" s="126" t="s">
        <v>611</v>
      </c>
      <c r="D256" s="126" t="s">
        <v>125</v>
      </c>
      <c r="E256" s="127" t="s">
        <v>612</v>
      </c>
      <c r="F256" s="128" t="s">
        <v>613</v>
      </c>
      <c r="G256" s="129" t="s">
        <v>190</v>
      </c>
      <c r="H256" s="130">
        <v>1</v>
      </c>
      <c r="I256" s="131"/>
      <c r="J256" s="132">
        <f t="shared" si="70"/>
        <v>0</v>
      </c>
      <c r="K256" s="133"/>
      <c r="L256" s="28"/>
      <c r="M256" s="134" t="s">
        <v>1</v>
      </c>
      <c r="N256" s="135" t="s">
        <v>41</v>
      </c>
      <c r="P256" s="136">
        <f t="shared" si="71"/>
        <v>0</v>
      </c>
      <c r="Q256" s="136">
        <v>0.00173</v>
      </c>
      <c r="R256" s="136">
        <f t="shared" si="72"/>
        <v>0.00173</v>
      </c>
      <c r="S256" s="136">
        <v>0</v>
      </c>
      <c r="T256" s="137">
        <f t="shared" si="73"/>
        <v>0</v>
      </c>
      <c r="AR256" s="138" t="s">
        <v>129</v>
      </c>
      <c r="AT256" s="138" t="s">
        <v>125</v>
      </c>
      <c r="AU256" s="138" t="s">
        <v>86</v>
      </c>
      <c r="AY256" s="13" t="s">
        <v>122</v>
      </c>
      <c r="BE256" s="139">
        <f t="shared" si="74"/>
        <v>0</v>
      </c>
      <c r="BF256" s="139">
        <f t="shared" si="75"/>
        <v>0</v>
      </c>
      <c r="BG256" s="139">
        <f t="shared" si="76"/>
        <v>0</v>
      </c>
      <c r="BH256" s="139">
        <f t="shared" si="77"/>
        <v>0</v>
      </c>
      <c r="BI256" s="139">
        <f t="shared" si="78"/>
        <v>0</v>
      </c>
      <c r="BJ256" s="13" t="s">
        <v>84</v>
      </c>
      <c r="BK256" s="139">
        <f t="shared" si="79"/>
        <v>0</v>
      </c>
      <c r="BL256" s="13" t="s">
        <v>129</v>
      </c>
      <c r="BM256" s="138" t="s">
        <v>614</v>
      </c>
    </row>
    <row r="257" spans="2:65" s="1" customFormat="1" ht="24.2" customHeight="1">
      <c r="B257" s="125"/>
      <c r="C257" s="126" t="s">
        <v>615</v>
      </c>
      <c r="D257" s="126" t="s">
        <v>125</v>
      </c>
      <c r="E257" s="127" t="s">
        <v>616</v>
      </c>
      <c r="F257" s="128" t="s">
        <v>298</v>
      </c>
      <c r="G257" s="129" t="s">
        <v>190</v>
      </c>
      <c r="H257" s="130">
        <v>5</v>
      </c>
      <c r="I257" s="131"/>
      <c r="J257" s="132">
        <f t="shared" si="70"/>
        <v>0</v>
      </c>
      <c r="K257" s="133"/>
      <c r="L257" s="28"/>
      <c r="M257" s="134" t="s">
        <v>1</v>
      </c>
      <c r="N257" s="135" t="s">
        <v>41</v>
      </c>
      <c r="P257" s="136">
        <f t="shared" si="71"/>
        <v>0</v>
      </c>
      <c r="Q257" s="136">
        <v>0.00026</v>
      </c>
      <c r="R257" s="136">
        <f t="shared" si="72"/>
        <v>0.0013</v>
      </c>
      <c r="S257" s="136">
        <v>0</v>
      </c>
      <c r="T257" s="137">
        <f t="shared" si="73"/>
        <v>0</v>
      </c>
      <c r="AR257" s="138" t="s">
        <v>129</v>
      </c>
      <c r="AT257" s="138" t="s">
        <v>125</v>
      </c>
      <c r="AU257" s="138" t="s">
        <v>86</v>
      </c>
      <c r="AY257" s="13" t="s">
        <v>122</v>
      </c>
      <c r="BE257" s="139">
        <f t="shared" si="74"/>
        <v>0</v>
      </c>
      <c r="BF257" s="139">
        <f t="shared" si="75"/>
        <v>0</v>
      </c>
      <c r="BG257" s="139">
        <f t="shared" si="76"/>
        <v>0</v>
      </c>
      <c r="BH257" s="139">
        <f t="shared" si="77"/>
        <v>0</v>
      </c>
      <c r="BI257" s="139">
        <f t="shared" si="78"/>
        <v>0</v>
      </c>
      <c r="BJ257" s="13" t="s">
        <v>84</v>
      </c>
      <c r="BK257" s="139">
        <f t="shared" si="79"/>
        <v>0</v>
      </c>
      <c r="BL257" s="13" t="s">
        <v>129</v>
      </c>
      <c r="BM257" s="138" t="s">
        <v>617</v>
      </c>
    </row>
    <row r="258" spans="2:65" s="1" customFormat="1" ht="24.2" customHeight="1">
      <c r="B258" s="125"/>
      <c r="C258" s="126" t="s">
        <v>618</v>
      </c>
      <c r="D258" s="126" t="s">
        <v>125</v>
      </c>
      <c r="E258" s="127" t="s">
        <v>619</v>
      </c>
      <c r="F258" s="128" t="s">
        <v>620</v>
      </c>
      <c r="G258" s="129" t="s">
        <v>190</v>
      </c>
      <c r="H258" s="130">
        <v>9</v>
      </c>
      <c r="I258" s="131"/>
      <c r="J258" s="132">
        <f t="shared" si="70"/>
        <v>0</v>
      </c>
      <c r="K258" s="133"/>
      <c r="L258" s="28"/>
      <c r="M258" s="134" t="s">
        <v>1</v>
      </c>
      <c r="N258" s="135" t="s">
        <v>41</v>
      </c>
      <c r="P258" s="136">
        <f t="shared" si="71"/>
        <v>0</v>
      </c>
      <c r="Q258" s="136">
        <v>0.00132</v>
      </c>
      <c r="R258" s="136">
        <f t="shared" si="72"/>
        <v>0.01188</v>
      </c>
      <c r="S258" s="136">
        <v>0</v>
      </c>
      <c r="T258" s="137">
        <f t="shared" si="73"/>
        <v>0</v>
      </c>
      <c r="AR258" s="138" t="s">
        <v>129</v>
      </c>
      <c r="AT258" s="138" t="s">
        <v>125</v>
      </c>
      <c r="AU258" s="138" t="s">
        <v>86</v>
      </c>
      <c r="AY258" s="13" t="s">
        <v>122</v>
      </c>
      <c r="BE258" s="139">
        <f t="shared" si="74"/>
        <v>0</v>
      </c>
      <c r="BF258" s="139">
        <f t="shared" si="75"/>
        <v>0</v>
      </c>
      <c r="BG258" s="139">
        <f t="shared" si="76"/>
        <v>0</v>
      </c>
      <c r="BH258" s="139">
        <f t="shared" si="77"/>
        <v>0</v>
      </c>
      <c r="BI258" s="139">
        <f t="shared" si="78"/>
        <v>0</v>
      </c>
      <c r="BJ258" s="13" t="s">
        <v>84</v>
      </c>
      <c r="BK258" s="139">
        <f t="shared" si="79"/>
        <v>0</v>
      </c>
      <c r="BL258" s="13" t="s">
        <v>129</v>
      </c>
      <c r="BM258" s="138" t="s">
        <v>621</v>
      </c>
    </row>
    <row r="259" spans="2:65" s="1" customFormat="1" ht="24.2" customHeight="1">
      <c r="B259" s="125"/>
      <c r="C259" s="126" t="s">
        <v>622</v>
      </c>
      <c r="D259" s="126" t="s">
        <v>125</v>
      </c>
      <c r="E259" s="127" t="s">
        <v>623</v>
      </c>
      <c r="F259" s="128" t="s">
        <v>624</v>
      </c>
      <c r="G259" s="129" t="s">
        <v>190</v>
      </c>
      <c r="H259" s="130">
        <v>6</v>
      </c>
      <c r="I259" s="131"/>
      <c r="J259" s="132">
        <f t="shared" si="70"/>
        <v>0</v>
      </c>
      <c r="K259" s="133"/>
      <c r="L259" s="28"/>
      <c r="M259" s="134" t="s">
        <v>1</v>
      </c>
      <c r="N259" s="135" t="s">
        <v>41</v>
      </c>
      <c r="P259" s="136">
        <f t="shared" si="71"/>
        <v>0</v>
      </c>
      <c r="Q259" s="136">
        <v>0.0021</v>
      </c>
      <c r="R259" s="136">
        <f t="shared" si="72"/>
        <v>0.0126</v>
      </c>
      <c r="S259" s="136">
        <v>0</v>
      </c>
      <c r="T259" s="137">
        <f t="shared" si="73"/>
        <v>0</v>
      </c>
      <c r="AR259" s="138" t="s">
        <v>129</v>
      </c>
      <c r="AT259" s="138" t="s">
        <v>125</v>
      </c>
      <c r="AU259" s="138" t="s">
        <v>86</v>
      </c>
      <c r="AY259" s="13" t="s">
        <v>122</v>
      </c>
      <c r="BE259" s="139">
        <f t="shared" si="74"/>
        <v>0</v>
      </c>
      <c r="BF259" s="139">
        <f t="shared" si="75"/>
        <v>0</v>
      </c>
      <c r="BG259" s="139">
        <f t="shared" si="76"/>
        <v>0</v>
      </c>
      <c r="BH259" s="139">
        <f t="shared" si="77"/>
        <v>0</v>
      </c>
      <c r="BI259" s="139">
        <f t="shared" si="78"/>
        <v>0</v>
      </c>
      <c r="BJ259" s="13" t="s">
        <v>84</v>
      </c>
      <c r="BK259" s="139">
        <f t="shared" si="79"/>
        <v>0</v>
      </c>
      <c r="BL259" s="13" t="s">
        <v>129</v>
      </c>
      <c r="BM259" s="138" t="s">
        <v>625</v>
      </c>
    </row>
    <row r="260" spans="2:65" s="1" customFormat="1" ht="24.2" customHeight="1">
      <c r="B260" s="125"/>
      <c r="C260" s="126" t="s">
        <v>626</v>
      </c>
      <c r="D260" s="126" t="s">
        <v>125</v>
      </c>
      <c r="E260" s="127" t="s">
        <v>627</v>
      </c>
      <c r="F260" s="128" t="s">
        <v>628</v>
      </c>
      <c r="G260" s="129" t="s">
        <v>190</v>
      </c>
      <c r="H260" s="130">
        <v>5</v>
      </c>
      <c r="I260" s="131"/>
      <c r="J260" s="132">
        <f t="shared" si="70"/>
        <v>0</v>
      </c>
      <c r="K260" s="133"/>
      <c r="L260" s="28"/>
      <c r="M260" s="134" t="s">
        <v>1</v>
      </c>
      <c r="N260" s="135" t="s">
        <v>41</v>
      </c>
      <c r="P260" s="136">
        <f t="shared" si="71"/>
        <v>0</v>
      </c>
      <c r="Q260" s="136">
        <v>0.00053</v>
      </c>
      <c r="R260" s="136">
        <f t="shared" si="72"/>
        <v>0.00265</v>
      </c>
      <c r="S260" s="136">
        <v>0</v>
      </c>
      <c r="T260" s="137">
        <f t="shared" si="73"/>
        <v>0</v>
      </c>
      <c r="AR260" s="138" t="s">
        <v>129</v>
      </c>
      <c r="AT260" s="138" t="s">
        <v>125</v>
      </c>
      <c r="AU260" s="138" t="s">
        <v>86</v>
      </c>
      <c r="AY260" s="13" t="s">
        <v>122</v>
      </c>
      <c r="BE260" s="139">
        <f t="shared" si="74"/>
        <v>0</v>
      </c>
      <c r="BF260" s="139">
        <f t="shared" si="75"/>
        <v>0</v>
      </c>
      <c r="BG260" s="139">
        <f t="shared" si="76"/>
        <v>0</v>
      </c>
      <c r="BH260" s="139">
        <f t="shared" si="77"/>
        <v>0</v>
      </c>
      <c r="BI260" s="139">
        <f t="shared" si="78"/>
        <v>0</v>
      </c>
      <c r="BJ260" s="13" t="s">
        <v>84</v>
      </c>
      <c r="BK260" s="139">
        <f t="shared" si="79"/>
        <v>0</v>
      </c>
      <c r="BL260" s="13" t="s">
        <v>129</v>
      </c>
      <c r="BM260" s="138" t="s">
        <v>629</v>
      </c>
    </row>
    <row r="261" spans="2:65" s="1" customFormat="1" ht="24.2" customHeight="1">
      <c r="B261" s="125"/>
      <c r="C261" s="126" t="s">
        <v>630</v>
      </c>
      <c r="D261" s="126" t="s">
        <v>125</v>
      </c>
      <c r="E261" s="127" t="s">
        <v>631</v>
      </c>
      <c r="F261" s="128" t="s">
        <v>632</v>
      </c>
      <c r="G261" s="129" t="s">
        <v>190</v>
      </c>
      <c r="H261" s="130">
        <v>3</v>
      </c>
      <c r="I261" s="131"/>
      <c r="J261" s="132">
        <f t="shared" si="70"/>
        <v>0</v>
      </c>
      <c r="K261" s="133"/>
      <c r="L261" s="28"/>
      <c r="M261" s="134" t="s">
        <v>1</v>
      </c>
      <c r="N261" s="135" t="s">
        <v>41</v>
      </c>
      <c r="P261" s="136">
        <f t="shared" si="71"/>
        <v>0</v>
      </c>
      <c r="Q261" s="136">
        <v>0.00147</v>
      </c>
      <c r="R261" s="136">
        <f t="shared" si="72"/>
        <v>0.00441</v>
      </c>
      <c r="S261" s="136">
        <v>0</v>
      </c>
      <c r="T261" s="137">
        <f t="shared" si="73"/>
        <v>0</v>
      </c>
      <c r="AR261" s="138" t="s">
        <v>129</v>
      </c>
      <c r="AT261" s="138" t="s">
        <v>125</v>
      </c>
      <c r="AU261" s="138" t="s">
        <v>86</v>
      </c>
      <c r="AY261" s="13" t="s">
        <v>122</v>
      </c>
      <c r="BE261" s="139">
        <f t="shared" si="74"/>
        <v>0</v>
      </c>
      <c r="BF261" s="139">
        <f t="shared" si="75"/>
        <v>0</v>
      </c>
      <c r="BG261" s="139">
        <f t="shared" si="76"/>
        <v>0</v>
      </c>
      <c r="BH261" s="139">
        <f t="shared" si="77"/>
        <v>0</v>
      </c>
      <c r="BI261" s="139">
        <f t="shared" si="78"/>
        <v>0</v>
      </c>
      <c r="BJ261" s="13" t="s">
        <v>84</v>
      </c>
      <c r="BK261" s="139">
        <f t="shared" si="79"/>
        <v>0</v>
      </c>
      <c r="BL261" s="13" t="s">
        <v>129</v>
      </c>
      <c r="BM261" s="138" t="s">
        <v>633</v>
      </c>
    </row>
    <row r="262" spans="2:65" s="1" customFormat="1" ht="24.2" customHeight="1">
      <c r="B262" s="125"/>
      <c r="C262" s="126" t="s">
        <v>634</v>
      </c>
      <c r="D262" s="126" t="s">
        <v>125</v>
      </c>
      <c r="E262" s="127" t="s">
        <v>635</v>
      </c>
      <c r="F262" s="128" t="s">
        <v>636</v>
      </c>
      <c r="G262" s="129" t="s">
        <v>190</v>
      </c>
      <c r="H262" s="130">
        <v>3</v>
      </c>
      <c r="I262" s="131"/>
      <c r="J262" s="132">
        <f t="shared" si="70"/>
        <v>0</v>
      </c>
      <c r="K262" s="133"/>
      <c r="L262" s="28"/>
      <c r="M262" s="134" t="s">
        <v>1</v>
      </c>
      <c r="N262" s="135" t="s">
        <v>41</v>
      </c>
      <c r="P262" s="136">
        <f t="shared" si="71"/>
        <v>0</v>
      </c>
      <c r="Q262" s="136">
        <v>0.00075</v>
      </c>
      <c r="R262" s="136">
        <f t="shared" si="72"/>
        <v>0.0022500000000000003</v>
      </c>
      <c r="S262" s="136">
        <v>0</v>
      </c>
      <c r="T262" s="137">
        <f t="shared" si="73"/>
        <v>0</v>
      </c>
      <c r="AR262" s="138" t="s">
        <v>129</v>
      </c>
      <c r="AT262" s="138" t="s">
        <v>125</v>
      </c>
      <c r="AU262" s="138" t="s">
        <v>86</v>
      </c>
      <c r="AY262" s="13" t="s">
        <v>122</v>
      </c>
      <c r="BE262" s="139">
        <f t="shared" si="74"/>
        <v>0</v>
      </c>
      <c r="BF262" s="139">
        <f t="shared" si="75"/>
        <v>0</v>
      </c>
      <c r="BG262" s="139">
        <f t="shared" si="76"/>
        <v>0</v>
      </c>
      <c r="BH262" s="139">
        <f t="shared" si="77"/>
        <v>0</v>
      </c>
      <c r="BI262" s="139">
        <f t="shared" si="78"/>
        <v>0</v>
      </c>
      <c r="BJ262" s="13" t="s">
        <v>84</v>
      </c>
      <c r="BK262" s="139">
        <f t="shared" si="79"/>
        <v>0</v>
      </c>
      <c r="BL262" s="13" t="s">
        <v>129</v>
      </c>
      <c r="BM262" s="138" t="s">
        <v>637</v>
      </c>
    </row>
    <row r="263" spans="2:65" s="1" customFormat="1" ht="24.2" customHeight="1">
      <c r="B263" s="125"/>
      <c r="C263" s="126" t="s">
        <v>638</v>
      </c>
      <c r="D263" s="126" t="s">
        <v>125</v>
      </c>
      <c r="E263" s="127" t="s">
        <v>639</v>
      </c>
      <c r="F263" s="128" t="s">
        <v>640</v>
      </c>
      <c r="G263" s="129" t="s">
        <v>190</v>
      </c>
      <c r="H263" s="130">
        <v>4</v>
      </c>
      <c r="I263" s="131"/>
      <c r="J263" s="132">
        <f t="shared" si="70"/>
        <v>0</v>
      </c>
      <c r="K263" s="133"/>
      <c r="L263" s="28"/>
      <c r="M263" s="134" t="s">
        <v>1</v>
      </c>
      <c r="N263" s="135" t="s">
        <v>41</v>
      </c>
      <c r="P263" s="136">
        <f t="shared" si="71"/>
        <v>0</v>
      </c>
      <c r="Q263" s="136">
        <v>0.00035</v>
      </c>
      <c r="R263" s="136">
        <f t="shared" si="72"/>
        <v>0.0014</v>
      </c>
      <c r="S263" s="136">
        <v>0</v>
      </c>
      <c r="T263" s="137">
        <f t="shared" si="73"/>
        <v>0</v>
      </c>
      <c r="AR263" s="138" t="s">
        <v>129</v>
      </c>
      <c r="AT263" s="138" t="s">
        <v>125</v>
      </c>
      <c r="AU263" s="138" t="s">
        <v>86</v>
      </c>
      <c r="AY263" s="13" t="s">
        <v>122</v>
      </c>
      <c r="BE263" s="139">
        <f t="shared" si="74"/>
        <v>0</v>
      </c>
      <c r="BF263" s="139">
        <f t="shared" si="75"/>
        <v>0</v>
      </c>
      <c r="BG263" s="139">
        <f t="shared" si="76"/>
        <v>0</v>
      </c>
      <c r="BH263" s="139">
        <f t="shared" si="77"/>
        <v>0</v>
      </c>
      <c r="BI263" s="139">
        <f t="shared" si="78"/>
        <v>0</v>
      </c>
      <c r="BJ263" s="13" t="s">
        <v>84</v>
      </c>
      <c r="BK263" s="139">
        <f t="shared" si="79"/>
        <v>0</v>
      </c>
      <c r="BL263" s="13" t="s">
        <v>129</v>
      </c>
      <c r="BM263" s="138" t="s">
        <v>641</v>
      </c>
    </row>
    <row r="264" spans="2:65" s="1" customFormat="1" ht="16.5" customHeight="1">
      <c r="B264" s="125"/>
      <c r="C264" s="126" t="s">
        <v>642</v>
      </c>
      <c r="D264" s="126" t="s">
        <v>125</v>
      </c>
      <c r="E264" s="127" t="s">
        <v>643</v>
      </c>
      <c r="F264" s="128" t="s">
        <v>644</v>
      </c>
      <c r="G264" s="129" t="s">
        <v>190</v>
      </c>
      <c r="H264" s="130">
        <v>8</v>
      </c>
      <c r="I264" s="131"/>
      <c r="J264" s="132">
        <f t="shared" si="70"/>
        <v>0</v>
      </c>
      <c r="K264" s="133"/>
      <c r="L264" s="28"/>
      <c r="M264" s="134" t="s">
        <v>1</v>
      </c>
      <c r="N264" s="135" t="s">
        <v>41</v>
      </c>
      <c r="P264" s="136">
        <f t="shared" si="71"/>
        <v>0</v>
      </c>
      <c r="Q264" s="136">
        <v>0.00024</v>
      </c>
      <c r="R264" s="136">
        <f t="shared" si="72"/>
        <v>0.00192</v>
      </c>
      <c r="S264" s="136">
        <v>0</v>
      </c>
      <c r="T264" s="137">
        <f t="shared" si="73"/>
        <v>0</v>
      </c>
      <c r="AR264" s="138" t="s">
        <v>129</v>
      </c>
      <c r="AT264" s="138" t="s">
        <v>125</v>
      </c>
      <c r="AU264" s="138" t="s">
        <v>86</v>
      </c>
      <c r="AY264" s="13" t="s">
        <v>122</v>
      </c>
      <c r="BE264" s="139">
        <f t="shared" si="74"/>
        <v>0</v>
      </c>
      <c r="BF264" s="139">
        <f t="shared" si="75"/>
        <v>0</v>
      </c>
      <c r="BG264" s="139">
        <f t="shared" si="76"/>
        <v>0</v>
      </c>
      <c r="BH264" s="139">
        <f t="shared" si="77"/>
        <v>0</v>
      </c>
      <c r="BI264" s="139">
        <f t="shared" si="78"/>
        <v>0</v>
      </c>
      <c r="BJ264" s="13" t="s">
        <v>84</v>
      </c>
      <c r="BK264" s="139">
        <f t="shared" si="79"/>
        <v>0</v>
      </c>
      <c r="BL264" s="13" t="s">
        <v>129</v>
      </c>
      <c r="BM264" s="138" t="s">
        <v>645</v>
      </c>
    </row>
    <row r="265" spans="2:65" s="1" customFormat="1" ht="21.75" customHeight="1">
      <c r="B265" s="125"/>
      <c r="C265" s="126" t="s">
        <v>646</v>
      </c>
      <c r="D265" s="126" t="s">
        <v>125</v>
      </c>
      <c r="E265" s="127" t="s">
        <v>647</v>
      </c>
      <c r="F265" s="128" t="s">
        <v>648</v>
      </c>
      <c r="G265" s="129" t="s">
        <v>156</v>
      </c>
      <c r="H265" s="130">
        <v>0.162</v>
      </c>
      <c r="I265" s="131"/>
      <c r="J265" s="132">
        <f t="shared" si="70"/>
        <v>0</v>
      </c>
      <c r="K265" s="133"/>
      <c r="L265" s="28"/>
      <c r="M265" s="134" t="s">
        <v>1</v>
      </c>
      <c r="N265" s="135" t="s">
        <v>41</v>
      </c>
      <c r="P265" s="136">
        <f t="shared" si="71"/>
        <v>0</v>
      </c>
      <c r="Q265" s="136">
        <v>0</v>
      </c>
      <c r="R265" s="136">
        <f t="shared" si="72"/>
        <v>0</v>
      </c>
      <c r="S265" s="136">
        <v>0</v>
      </c>
      <c r="T265" s="137">
        <f t="shared" si="73"/>
        <v>0</v>
      </c>
      <c r="AR265" s="138" t="s">
        <v>129</v>
      </c>
      <c r="AT265" s="138" t="s">
        <v>125</v>
      </c>
      <c r="AU265" s="138" t="s">
        <v>86</v>
      </c>
      <c r="AY265" s="13" t="s">
        <v>122</v>
      </c>
      <c r="BE265" s="139">
        <f t="shared" si="74"/>
        <v>0</v>
      </c>
      <c r="BF265" s="139">
        <f t="shared" si="75"/>
        <v>0</v>
      </c>
      <c r="BG265" s="139">
        <f t="shared" si="76"/>
        <v>0</v>
      </c>
      <c r="BH265" s="139">
        <f t="shared" si="77"/>
        <v>0</v>
      </c>
      <c r="BI265" s="139">
        <f t="shared" si="78"/>
        <v>0</v>
      </c>
      <c r="BJ265" s="13" t="s">
        <v>84</v>
      </c>
      <c r="BK265" s="139">
        <f t="shared" si="79"/>
        <v>0</v>
      </c>
      <c r="BL265" s="13" t="s">
        <v>129</v>
      </c>
      <c r="BM265" s="138" t="s">
        <v>649</v>
      </c>
    </row>
    <row r="266" spans="2:63" s="11" customFormat="1" ht="22.9" customHeight="1">
      <c r="B266" s="113"/>
      <c r="D266" s="114" t="s">
        <v>75</v>
      </c>
      <c r="E266" s="123" t="s">
        <v>545</v>
      </c>
      <c r="F266" s="123" t="s">
        <v>650</v>
      </c>
      <c r="I266" s="116"/>
      <c r="J266" s="124">
        <f>BK266</f>
        <v>0</v>
      </c>
      <c r="L266" s="113"/>
      <c r="M266" s="118"/>
      <c r="P266" s="119">
        <f>P267</f>
        <v>0</v>
      </c>
      <c r="R266" s="119">
        <f>R267</f>
        <v>0</v>
      </c>
      <c r="T266" s="120">
        <f>T267</f>
        <v>0</v>
      </c>
      <c r="AR266" s="114" t="s">
        <v>86</v>
      </c>
      <c r="AT266" s="121" t="s">
        <v>75</v>
      </c>
      <c r="AU266" s="121" t="s">
        <v>84</v>
      </c>
      <c r="AY266" s="114" t="s">
        <v>122</v>
      </c>
      <c r="BK266" s="122">
        <f>BK267</f>
        <v>0</v>
      </c>
    </row>
    <row r="267" spans="2:65" s="1" customFormat="1" ht="16.5" customHeight="1">
      <c r="B267" s="125"/>
      <c r="C267" s="126" t="s">
        <v>651</v>
      </c>
      <c r="D267" s="126" t="s">
        <v>125</v>
      </c>
      <c r="E267" s="127" t="s">
        <v>652</v>
      </c>
      <c r="F267" s="128" t="s">
        <v>653</v>
      </c>
      <c r="G267" s="129" t="s">
        <v>654</v>
      </c>
      <c r="H267" s="130">
        <v>24</v>
      </c>
      <c r="I267" s="131"/>
      <c r="J267" s="132">
        <f>ROUND(I267*H267,2)</f>
        <v>0</v>
      </c>
      <c r="K267" s="133"/>
      <c r="L267" s="28"/>
      <c r="M267" s="134" t="s">
        <v>1</v>
      </c>
      <c r="N267" s="135" t="s">
        <v>41</v>
      </c>
      <c r="P267" s="136">
        <f>O267*H267</f>
        <v>0</v>
      </c>
      <c r="Q267" s="136">
        <v>0</v>
      </c>
      <c r="R267" s="136">
        <f>Q267*H267</f>
        <v>0</v>
      </c>
      <c r="S267" s="136">
        <v>0</v>
      </c>
      <c r="T267" s="137">
        <f>S267*H267</f>
        <v>0</v>
      </c>
      <c r="AR267" s="138" t="s">
        <v>655</v>
      </c>
      <c r="AT267" s="138" t="s">
        <v>125</v>
      </c>
      <c r="AU267" s="138" t="s">
        <v>86</v>
      </c>
      <c r="AY267" s="13" t="s">
        <v>122</v>
      </c>
      <c r="BE267" s="139">
        <f>IF(N267="základní",J267,0)</f>
        <v>0</v>
      </c>
      <c r="BF267" s="139">
        <f>IF(N267="snížená",J267,0)</f>
        <v>0</v>
      </c>
      <c r="BG267" s="139">
        <f>IF(N267="zákl. přenesená",J267,0)</f>
        <v>0</v>
      </c>
      <c r="BH267" s="139">
        <f>IF(N267="sníž. přenesená",J267,0)</f>
        <v>0</v>
      </c>
      <c r="BI267" s="139">
        <f>IF(N267="nulová",J267,0)</f>
        <v>0</v>
      </c>
      <c r="BJ267" s="13" t="s">
        <v>84</v>
      </c>
      <c r="BK267" s="139">
        <f>ROUND(I267*H267,2)</f>
        <v>0</v>
      </c>
      <c r="BL267" s="13" t="s">
        <v>655</v>
      </c>
      <c r="BM267" s="138" t="s">
        <v>656</v>
      </c>
    </row>
    <row r="268" spans="2:63" s="11" customFormat="1" ht="22.9" customHeight="1">
      <c r="B268" s="113"/>
      <c r="D268" s="114" t="s">
        <v>75</v>
      </c>
      <c r="E268" s="123" t="s">
        <v>657</v>
      </c>
      <c r="F268" s="123" t="s">
        <v>658</v>
      </c>
      <c r="I268" s="116"/>
      <c r="J268" s="124">
        <f>BK268</f>
        <v>0</v>
      </c>
      <c r="L268" s="113"/>
      <c r="M268" s="118"/>
      <c r="P268" s="119">
        <f>SUM(P269:P270)</f>
        <v>0</v>
      </c>
      <c r="R268" s="119">
        <f>SUM(R269:R270)</f>
        <v>0.0048000000000000004</v>
      </c>
      <c r="T268" s="120">
        <f>SUM(T269:T270)</f>
        <v>0</v>
      </c>
      <c r="AR268" s="114" t="s">
        <v>86</v>
      </c>
      <c r="AT268" s="121" t="s">
        <v>75</v>
      </c>
      <c r="AU268" s="121" t="s">
        <v>84</v>
      </c>
      <c r="AY268" s="114" t="s">
        <v>122</v>
      </c>
      <c r="BK268" s="122">
        <f>SUM(BK269:BK270)</f>
        <v>0</v>
      </c>
    </row>
    <row r="269" spans="2:65" s="1" customFormat="1" ht="24.2" customHeight="1">
      <c r="B269" s="125"/>
      <c r="C269" s="126" t="s">
        <v>378</v>
      </c>
      <c r="D269" s="126" t="s">
        <v>125</v>
      </c>
      <c r="E269" s="127" t="s">
        <v>659</v>
      </c>
      <c r="F269" s="128" t="s">
        <v>660</v>
      </c>
      <c r="G269" s="129" t="s">
        <v>661</v>
      </c>
      <c r="H269" s="130">
        <v>40</v>
      </c>
      <c r="I269" s="131"/>
      <c r="J269" s="132">
        <f>ROUND(I269*H269,2)</f>
        <v>0</v>
      </c>
      <c r="K269" s="133"/>
      <c r="L269" s="28"/>
      <c r="M269" s="134" t="s">
        <v>1</v>
      </c>
      <c r="N269" s="135" t="s">
        <v>41</v>
      </c>
      <c r="P269" s="136">
        <f>O269*H269</f>
        <v>0</v>
      </c>
      <c r="Q269" s="136">
        <v>6E-05</v>
      </c>
      <c r="R269" s="136">
        <f>Q269*H269</f>
        <v>0.0024000000000000002</v>
      </c>
      <c r="S269" s="136">
        <v>0</v>
      </c>
      <c r="T269" s="137">
        <f>S269*H269</f>
        <v>0</v>
      </c>
      <c r="AR269" s="138" t="s">
        <v>129</v>
      </c>
      <c r="AT269" s="138" t="s">
        <v>125</v>
      </c>
      <c r="AU269" s="138" t="s">
        <v>86</v>
      </c>
      <c r="AY269" s="13" t="s">
        <v>122</v>
      </c>
      <c r="BE269" s="139">
        <f>IF(N269="základní",J269,0)</f>
        <v>0</v>
      </c>
      <c r="BF269" s="139">
        <f>IF(N269="snížená",J269,0)</f>
        <v>0</v>
      </c>
      <c r="BG269" s="139">
        <f>IF(N269="zákl. přenesená",J269,0)</f>
        <v>0</v>
      </c>
      <c r="BH269" s="139">
        <f>IF(N269="sníž. přenesená",J269,0)</f>
        <v>0</v>
      </c>
      <c r="BI269" s="139">
        <f>IF(N269="nulová",J269,0)</f>
        <v>0</v>
      </c>
      <c r="BJ269" s="13" t="s">
        <v>84</v>
      </c>
      <c r="BK269" s="139">
        <f>ROUND(I269*H269,2)</f>
        <v>0</v>
      </c>
      <c r="BL269" s="13" t="s">
        <v>129</v>
      </c>
      <c r="BM269" s="138" t="s">
        <v>662</v>
      </c>
    </row>
    <row r="270" spans="2:65" s="1" customFormat="1" ht="55.5" customHeight="1">
      <c r="B270" s="125"/>
      <c r="C270" s="140" t="s">
        <v>663</v>
      </c>
      <c r="D270" s="140" t="s">
        <v>136</v>
      </c>
      <c r="E270" s="141" t="s">
        <v>664</v>
      </c>
      <c r="F270" s="142" t="s">
        <v>665</v>
      </c>
      <c r="G270" s="143" t="s">
        <v>661</v>
      </c>
      <c r="H270" s="144">
        <v>40</v>
      </c>
      <c r="I270" s="145"/>
      <c r="J270" s="146">
        <f>ROUND(I270*H270,2)</f>
        <v>0</v>
      </c>
      <c r="K270" s="147"/>
      <c r="L270" s="148"/>
      <c r="M270" s="149" t="s">
        <v>1</v>
      </c>
      <c r="N270" s="150" t="s">
        <v>41</v>
      </c>
      <c r="P270" s="136">
        <f>O270*H270</f>
        <v>0</v>
      </c>
      <c r="Q270" s="136">
        <v>6E-05</v>
      </c>
      <c r="R270" s="136">
        <f>Q270*H270</f>
        <v>0.0024000000000000002</v>
      </c>
      <c r="S270" s="136">
        <v>0</v>
      </c>
      <c r="T270" s="137">
        <f>S270*H270</f>
        <v>0</v>
      </c>
      <c r="AR270" s="138" t="s">
        <v>139</v>
      </c>
      <c r="AT270" s="138" t="s">
        <v>136</v>
      </c>
      <c r="AU270" s="138" t="s">
        <v>86</v>
      </c>
      <c r="AY270" s="13" t="s">
        <v>122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3" t="s">
        <v>84</v>
      </c>
      <c r="BK270" s="139">
        <f>ROUND(I270*H270,2)</f>
        <v>0</v>
      </c>
      <c r="BL270" s="13" t="s">
        <v>129</v>
      </c>
      <c r="BM270" s="138" t="s">
        <v>666</v>
      </c>
    </row>
    <row r="271" spans="2:63" s="11" customFormat="1" ht="22.9" customHeight="1">
      <c r="B271" s="113"/>
      <c r="D271" s="114" t="s">
        <v>75</v>
      </c>
      <c r="E271" s="123" t="s">
        <v>667</v>
      </c>
      <c r="F271" s="123" t="s">
        <v>668</v>
      </c>
      <c r="I271" s="116"/>
      <c r="J271" s="124">
        <f>BK271</f>
        <v>0</v>
      </c>
      <c r="L271" s="113"/>
      <c r="M271" s="118"/>
      <c r="P271" s="119">
        <f>SUM(P272:P276)</f>
        <v>0</v>
      </c>
      <c r="R271" s="119">
        <f>SUM(R272:R276)</f>
        <v>0.042390000000000004</v>
      </c>
      <c r="T271" s="120">
        <f>SUM(T272:T276)</f>
        <v>0</v>
      </c>
      <c r="AR271" s="114" t="s">
        <v>86</v>
      </c>
      <c r="AT271" s="121" t="s">
        <v>75</v>
      </c>
      <c r="AU271" s="121" t="s">
        <v>84</v>
      </c>
      <c r="AY271" s="114" t="s">
        <v>122</v>
      </c>
      <c r="BK271" s="122">
        <f>SUM(BK272:BK276)</f>
        <v>0</v>
      </c>
    </row>
    <row r="272" spans="2:65" s="1" customFormat="1" ht="24.2" customHeight="1">
      <c r="B272" s="125"/>
      <c r="C272" s="126" t="s">
        <v>669</v>
      </c>
      <c r="D272" s="126" t="s">
        <v>125</v>
      </c>
      <c r="E272" s="127" t="s">
        <v>670</v>
      </c>
      <c r="F272" s="128" t="s">
        <v>671</v>
      </c>
      <c r="G272" s="129" t="s">
        <v>133</v>
      </c>
      <c r="H272" s="130">
        <v>2</v>
      </c>
      <c r="I272" s="131"/>
      <c r="J272" s="132">
        <f>ROUND(I272*H272,2)</f>
        <v>0</v>
      </c>
      <c r="K272" s="133"/>
      <c r="L272" s="28"/>
      <c r="M272" s="134" t="s">
        <v>1</v>
      </c>
      <c r="N272" s="135" t="s">
        <v>41</v>
      </c>
      <c r="P272" s="136">
        <f>O272*H272</f>
        <v>0</v>
      </c>
      <c r="Q272" s="136">
        <v>0.00014</v>
      </c>
      <c r="R272" s="136">
        <f>Q272*H272</f>
        <v>0.00028</v>
      </c>
      <c r="S272" s="136">
        <v>0</v>
      </c>
      <c r="T272" s="137">
        <f>S272*H272</f>
        <v>0</v>
      </c>
      <c r="AR272" s="138" t="s">
        <v>129</v>
      </c>
      <c r="AT272" s="138" t="s">
        <v>125</v>
      </c>
      <c r="AU272" s="138" t="s">
        <v>86</v>
      </c>
      <c r="AY272" s="13" t="s">
        <v>122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3" t="s">
        <v>84</v>
      </c>
      <c r="BK272" s="139">
        <f>ROUND(I272*H272,2)</f>
        <v>0</v>
      </c>
      <c r="BL272" s="13" t="s">
        <v>129</v>
      </c>
      <c r="BM272" s="138" t="s">
        <v>672</v>
      </c>
    </row>
    <row r="273" spans="2:65" s="1" customFormat="1" ht="24.2" customHeight="1">
      <c r="B273" s="125"/>
      <c r="C273" s="126" t="s">
        <v>673</v>
      </c>
      <c r="D273" s="126" t="s">
        <v>125</v>
      </c>
      <c r="E273" s="127" t="s">
        <v>674</v>
      </c>
      <c r="F273" s="128" t="s">
        <v>675</v>
      </c>
      <c r="G273" s="129" t="s">
        <v>128</v>
      </c>
      <c r="H273" s="130">
        <v>80</v>
      </c>
      <c r="I273" s="131"/>
      <c r="J273" s="132">
        <f>ROUND(I273*H273,2)</f>
        <v>0</v>
      </c>
      <c r="K273" s="133"/>
      <c r="L273" s="28"/>
      <c r="M273" s="134" t="s">
        <v>1</v>
      </c>
      <c r="N273" s="135" t="s">
        <v>41</v>
      </c>
      <c r="P273" s="136">
        <f>O273*H273</f>
        <v>0</v>
      </c>
      <c r="Q273" s="136">
        <v>5E-05</v>
      </c>
      <c r="R273" s="136">
        <f>Q273*H273</f>
        <v>0.004</v>
      </c>
      <c r="S273" s="136">
        <v>0</v>
      </c>
      <c r="T273" s="137">
        <f>S273*H273</f>
        <v>0</v>
      </c>
      <c r="AR273" s="138" t="s">
        <v>129</v>
      </c>
      <c r="AT273" s="138" t="s">
        <v>125</v>
      </c>
      <c r="AU273" s="138" t="s">
        <v>86</v>
      </c>
      <c r="AY273" s="13" t="s">
        <v>122</v>
      </c>
      <c r="BE273" s="139">
        <f>IF(N273="základní",J273,0)</f>
        <v>0</v>
      </c>
      <c r="BF273" s="139">
        <f>IF(N273="snížená",J273,0)</f>
        <v>0</v>
      </c>
      <c r="BG273" s="139">
        <f>IF(N273="zákl. přenesená",J273,0)</f>
        <v>0</v>
      </c>
      <c r="BH273" s="139">
        <f>IF(N273="sníž. přenesená",J273,0)</f>
        <v>0</v>
      </c>
      <c r="BI273" s="139">
        <f>IF(N273="nulová",J273,0)</f>
        <v>0</v>
      </c>
      <c r="BJ273" s="13" t="s">
        <v>84</v>
      </c>
      <c r="BK273" s="139">
        <f>ROUND(I273*H273,2)</f>
        <v>0</v>
      </c>
      <c r="BL273" s="13" t="s">
        <v>129</v>
      </c>
      <c r="BM273" s="138" t="s">
        <v>676</v>
      </c>
    </row>
    <row r="274" spans="2:65" s="1" customFormat="1" ht="24.2" customHeight="1">
      <c r="B274" s="125"/>
      <c r="C274" s="126" t="s">
        <v>677</v>
      </c>
      <c r="D274" s="126" t="s">
        <v>125</v>
      </c>
      <c r="E274" s="127" t="s">
        <v>678</v>
      </c>
      <c r="F274" s="128" t="s">
        <v>679</v>
      </c>
      <c r="G274" s="129" t="s">
        <v>133</v>
      </c>
      <c r="H274" s="130">
        <v>47</v>
      </c>
      <c r="I274" s="131"/>
      <c r="J274" s="132">
        <f>ROUND(I274*H274,2)</f>
        <v>0</v>
      </c>
      <c r="K274" s="133"/>
      <c r="L274" s="28"/>
      <c r="M274" s="134" t="s">
        <v>1</v>
      </c>
      <c r="N274" s="135" t="s">
        <v>41</v>
      </c>
      <c r="P274" s="136">
        <f>O274*H274</f>
        <v>0</v>
      </c>
      <c r="Q274" s="136">
        <v>0.00065</v>
      </c>
      <c r="R274" s="136">
        <f>Q274*H274</f>
        <v>0.030549999999999997</v>
      </c>
      <c r="S274" s="136">
        <v>0</v>
      </c>
      <c r="T274" s="137">
        <f>S274*H274</f>
        <v>0</v>
      </c>
      <c r="AR274" s="138" t="s">
        <v>129</v>
      </c>
      <c r="AT274" s="138" t="s">
        <v>125</v>
      </c>
      <c r="AU274" s="138" t="s">
        <v>86</v>
      </c>
      <c r="AY274" s="13" t="s">
        <v>122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3" t="s">
        <v>84</v>
      </c>
      <c r="BK274" s="139">
        <f>ROUND(I274*H274,2)</f>
        <v>0</v>
      </c>
      <c r="BL274" s="13" t="s">
        <v>129</v>
      </c>
      <c r="BM274" s="138" t="s">
        <v>680</v>
      </c>
    </row>
    <row r="275" spans="2:65" s="1" customFormat="1" ht="24.2" customHeight="1">
      <c r="B275" s="125"/>
      <c r="C275" s="126" t="s">
        <v>681</v>
      </c>
      <c r="D275" s="126" t="s">
        <v>125</v>
      </c>
      <c r="E275" s="127" t="s">
        <v>682</v>
      </c>
      <c r="F275" s="128" t="s">
        <v>683</v>
      </c>
      <c r="G275" s="129" t="s">
        <v>133</v>
      </c>
      <c r="H275" s="130">
        <v>14</v>
      </c>
      <c r="I275" s="131"/>
      <c r="J275" s="132">
        <f>ROUND(I275*H275,2)</f>
        <v>0</v>
      </c>
      <c r="K275" s="133"/>
      <c r="L275" s="28"/>
      <c r="M275" s="134" t="s">
        <v>1</v>
      </c>
      <c r="N275" s="135" t="s">
        <v>41</v>
      </c>
      <c r="P275" s="136">
        <f>O275*H275</f>
        <v>0</v>
      </c>
      <c r="Q275" s="136">
        <v>0.00029</v>
      </c>
      <c r="R275" s="136">
        <f>Q275*H275</f>
        <v>0.00406</v>
      </c>
      <c r="S275" s="136">
        <v>0</v>
      </c>
      <c r="T275" s="137">
        <f>S275*H275</f>
        <v>0</v>
      </c>
      <c r="AR275" s="138" t="s">
        <v>129</v>
      </c>
      <c r="AT275" s="138" t="s">
        <v>125</v>
      </c>
      <c r="AU275" s="138" t="s">
        <v>86</v>
      </c>
      <c r="AY275" s="13" t="s">
        <v>122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3" t="s">
        <v>84</v>
      </c>
      <c r="BK275" s="139">
        <f>ROUND(I275*H275,2)</f>
        <v>0</v>
      </c>
      <c r="BL275" s="13" t="s">
        <v>129</v>
      </c>
      <c r="BM275" s="138" t="s">
        <v>684</v>
      </c>
    </row>
    <row r="276" spans="2:65" s="1" customFormat="1" ht="24.2" customHeight="1">
      <c r="B276" s="125"/>
      <c r="C276" s="126" t="s">
        <v>685</v>
      </c>
      <c r="D276" s="126" t="s">
        <v>125</v>
      </c>
      <c r="E276" s="127" t="s">
        <v>686</v>
      </c>
      <c r="F276" s="128" t="s">
        <v>687</v>
      </c>
      <c r="G276" s="129" t="s">
        <v>133</v>
      </c>
      <c r="H276" s="130">
        <v>14</v>
      </c>
      <c r="I276" s="131"/>
      <c r="J276" s="132">
        <f>ROUND(I276*H276,2)</f>
        <v>0</v>
      </c>
      <c r="K276" s="133"/>
      <c r="L276" s="28"/>
      <c r="M276" s="156" t="s">
        <v>1</v>
      </c>
      <c r="N276" s="157" t="s">
        <v>41</v>
      </c>
      <c r="O276" s="158"/>
      <c r="P276" s="159">
        <f>O276*H276</f>
        <v>0</v>
      </c>
      <c r="Q276" s="159">
        <v>0.00025</v>
      </c>
      <c r="R276" s="159">
        <f>Q276*H276</f>
        <v>0.0035</v>
      </c>
      <c r="S276" s="159">
        <v>0</v>
      </c>
      <c r="T276" s="160">
        <f>S276*H276</f>
        <v>0</v>
      </c>
      <c r="AR276" s="138" t="s">
        <v>129</v>
      </c>
      <c r="AT276" s="138" t="s">
        <v>125</v>
      </c>
      <c r="AU276" s="138" t="s">
        <v>86</v>
      </c>
      <c r="AY276" s="13" t="s">
        <v>122</v>
      </c>
      <c r="BE276" s="139">
        <f>IF(N276="základní",J276,0)</f>
        <v>0</v>
      </c>
      <c r="BF276" s="139">
        <f>IF(N276="snížená",J276,0)</f>
        <v>0</v>
      </c>
      <c r="BG276" s="139">
        <f>IF(N276="zákl. přenesená",J276,0)</f>
        <v>0</v>
      </c>
      <c r="BH276" s="139">
        <f>IF(N276="sníž. přenesená",J276,0)</f>
        <v>0</v>
      </c>
      <c r="BI276" s="139">
        <f>IF(N276="nulová",J276,0)</f>
        <v>0</v>
      </c>
      <c r="BJ276" s="13" t="s">
        <v>84</v>
      </c>
      <c r="BK276" s="139">
        <f>ROUND(I276*H276,2)</f>
        <v>0</v>
      </c>
      <c r="BL276" s="13" t="s">
        <v>129</v>
      </c>
      <c r="BM276" s="138" t="s">
        <v>688</v>
      </c>
    </row>
    <row r="277" spans="2:12" s="1" customFormat="1" ht="6.95" customHeight="1">
      <c r="B277" s="40"/>
      <c r="C277" s="41"/>
      <c r="D277" s="41"/>
      <c r="E277" s="41"/>
      <c r="F277" s="41"/>
      <c r="G277" s="41"/>
      <c r="H277" s="41"/>
      <c r="I277" s="41"/>
      <c r="J277" s="41"/>
      <c r="K277" s="41"/>
      <c r="L277" s="28"/>
    </row>
  </sheetData>
  <autoFilter ref="C127:K27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PC-JIRI\IC 60145277</dc:creator>
  <cp:keywords/>
  <dc:description/>
  <cp:lastModifiedBy>Jiří Roušavý</cp:lastModifiedBy>
  <dcterms:created xsi:type="dcterms:W3CDTF">2024-03-25T21:46:36Z</dcterms:created>
  <dcterms:modified xsi:type="dcterms:W3CDTF">2024-04-04T07:01:47Z</dcterms:modified>
  <cp:category/>
  <cp:version/>
  <cp:contentType/>
  <cp:contentStatus/>
</cp:coreProperties>
</file>