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/>
  <mc:AlternateContent xmlns:mc="http://schemas.openxmlformats.org/markup-compatibility/2006">
    <mc:Choice Requires="x15">
      <x15ac:absPath xmlns:x15ac="http://schemas.microsoft.com/office/spreadsheetml/2010/11/ac" url="/Users/lukiny/Downloads/"/>
    </mc:Choice>
  </mc:AlternateContent>
  <xr:revisionPtr revIDLastSave="0" documentId="13_ncr:1_{B8AEE8C5-3091-4749-B066-F454C7BF6EE7}" xr6:coauthVersionLast="47" xr6:coauthVersionMax="47" xr10:uidLastSave="{00000000-0000-0000-0000-000000000000}"/>
  <bookViews>
    <workbookView xWindow="-37740" yWindow="3620" windowWidth="34560" windowHeight="20040" firstSheet="2" activeTab="1" xr2:uid="{00000000-000D-0000-FFFF-FFFF00000000}"/>
  </bookViews>
  <sheets>
    <sheet name="Rekapitulace stavby" sheetId="1" r:id="rId1"/>
    <sheet name="00 - Vedlejší rozpočtové ..." sheetId="2" r:id="rId2"/>
    <sheet name="01 - FVE" sheetId="3" r:id="rId3"/>
    <sheet name="02 - Hromosvod" sheetId="4" r:id="rId4"/>
    <sheet name="03 - Ostatní" sheetId="5" r:id="rId5"/>
  </sheets>
  <definedNames>
    <definedName name="_xlnm._FilterDatabase" localSheetId="1" hidden="1">'00 - Vedlejší rozpočtové ...'!$C$125:$K$145</definedName>
    <definedName name="_xlnm._FilterDatabase" localSheetId="2" hidden="1">'01 - FVE'!$C$122:$K$180</definedName>
    <definedName name="_xlnm._FilterDatabase" localSheetId="3" hidden="1">'02 - Hromosvod'!$C$117:$K$145</definedName>
    <definedName name="_xlnm._FilterDatabase" localSheetId="4" hidden="1">'03 - Ostatní'!$C$121:$K$133</definedName>
    <definedName name="_xlnm.Print_Titles" localSheetId="1">'00 - Vedlejší rozpočtové ...'!$125:$125</definedName>
    <definedName name="_xlnm.Print_Titles" localSheetId="2">'01 - FVE'!$122:$122</definedName>
    <definedName name="_xlnm.Print_Titles" localSheetId="3">'02 - Hromosvod'!$117:$117</definedName>
    <definedName name="_xlnm.Print_Titles" localSheetId="4">'03 - Ostatní'!$121:$121</definedName>
    <definedName name="_xlnm.Print_Titles" localSheetId="0">'Rekapitulace stavby'!$92:$92</definedName>
    <definedName name="_xlnm.Print_Area" localSheetId="1">'00 - Vedlejší rozpočtové ...'!$C$4:$J$76,'00 - Vedlejší rozpočtové ...'!$C$82:$J$107,'00 - Vedlejší rozpočtové ...'!$C$113:$K$145</definedName>
    <definedName name="_xlnm.Print_Area" localSheetId="2">'01 - FVE'!$C$4:$J$76,'01 - FVE'!$C$82:$J$104,'01 - FVE'!$C$110:$K$180</definedName>
    <definedName name="_xlnm.Print_Area" localSheetId="3">'02 - Hromosvod'!$C$4:$J$76,'02 - Hromosvod'!$C$82:$J$99,'02 - Hromosvod'!$C$105:$K$145</definedName>
    <definedName name="_xlnm.Print_Area" localSheetId="4">'03 - Ostatní'!$C$4:$J$76,'03 - Ostatní'!$C$82:$J$103,'03 - Ostatní'!$C$109:$K$133</definedName>
    <definedName name="_xlnm.Print_Area" localSheetId="0">'Rekapitulace stavby'!$D$4:$AO$76,'Rekapitulace stavby'!$C$82:$AQ$99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3" i="5"/>
  <c r="BH133" i="5"/>
  <c r="BG133" i="5"/>
  <c r="BF133" i="5"/>
  <c r="T133" i="5"/>
  <c r="T132" i="5" s="1"/>
  <c r="R133" i="5"/>
  <c r="R132" i="5"/>
  <c r="P133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T126" i="5"/>
  <c r="R127" i="5"/>
  <c r="R126" i="5" s="1"/>
  <c r="P127" i="5"/>
  <c r="P126" i="5" s="1"/>
  <c r="BI125" i="5"/>
  <c r="BH125" i="5"/>
  <c r="BG125" i="5"/>
  <c r="BF125" i="5"/>
  <c r="T125" i="5"/>
  <c r="T124" i="5"/>
  <c r="T123" i="5"/>
  <c r="R125" i="5"/>
  <c r="R124" i="5" s="1"/>
  <c r="P125" i="5"/>
  <c r="P124" i="5" s="1"/>
  <c r="P123" i="5" s="1"/>
  <c r="F116" i="5"/>
  <c r="E114" i="5"/>
  <c r="F89" i="5"/>
  <c r="E87" i="5"/>
  <c r="J24" i="5"/>
  <c r="E24" i="5"/>
  <c r="J92" i="5" s="1"/>
  <c r="J23" i="5"/>
  <c r="J21" i="5"/>
  <c r="E21" i="5"/>
  <c r="J118" i="5"/>
  <c r="J20" i="5"/>
  <c r="J18" i="5"/>
  <c r="E18" i="5"/>
  <c r="F119" i="5" s="1"/>
  <c r="J17" i="5"/>
  <c r="J15" i="5"/>
  <c r="E15" i="5"/>
  <c r="F91" i="5" s="1"/>
  <c r="J14" i="5"/>
  <c r="J12" i="5"/>
  <c r="J116" i="5"/>
  <c r="E7" i="5"/>
  <c r="E112" i="5"/>
  <c r="J37" i="4"/>
  <c r="J36" i="4"/>
  <c r="AY97" i="1" s="1"/>
  <c r="J35" i="4"/>
  <c r="AX97" i="1" s="1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F112" i="4"/>
  <c r="E110" i="4"/>
  <c r="F89" i="4"/>
  <c r="E87" i="4"/>
  <c r="J24" i="4"/>
  <c r="E24" i="4"/>
  <c r="J92" i="4"/>
  <c r="J23" i="4"/>
  <c r="J21" i="4"/>
  <c r="E21" i="4"/>
  <c r="J114" i="4" s="1"/>
  <c r="J20" i="4"/>
  <c r="J18" i="4"/>
  <c r="E18" i="4"/>
  <c r="F92" i="4" s="1"/>
  <c r="J17" i="4"/>
  <c r="J15" i="4"/>
  <c r="E15" i="4"/>
  <c r="F114" i="4"/>
  <c r="J14" i="4"/>
  <c r="J12" i="4"/>
  <c r="J112" i="4" s="1"/>
  <c r="E7" i="4"/>
  <c r="E108" i="4"/>
  <c r="J37" i="3"/>
  <c r="J36" i="3"/>
  <c r="AY96" i="1"/>
  <c r="J35" i="3"/>
  <c r="AX96" i="1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T133" i="3"/>
  <c r="R134" i="3"/>
  <c r="R133" i="3"/>
  <c r="P134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F117" i="3"/>
  <c r="E115" i="3"/>
  <c r="F89" i="3"/>
  <c r="E87" i="3"/>
  <c r="J24" i="3"/>
  <c r="E24" i="3"/>
  <c r="J120" i="3" s="1"/>
  <c r="J23" i="3"/>
  <c r="J21" i="3"/>
  <c r="E21" i="3"/>
  <c r="J91" i="3"/>
  <c r="J20" i="3"/>
  <c r="J18" i="3"/>
  <c r="E18" i="3"/>
  <c r="F120" i="3" s="1"/>
  <c r="J17" i="3"/>
  <c r="J15" i="3"/>
  <c r="E15" i="3"/>
  <c r="F91" i="3"/>
  <c r="J14" i="3"/>
  <c r="J12" i="3"/>
  <c r="J117" i="3"/>
  <c r="E7" i="3"/>
  <c r="E113" i="3"/>
  <c r="J37" i="2"/>
  <c r="J36" i="2"/>
  <c r="AY95" i="1" s="1"/>
  <c r="J35" i="2"/>
  <c r="AX95" i="1"/>
  <c r="BI145" i="2"/>
  <c r="BH145" i="2"/>
  <c r="BG145" i="2"/>
  <c r="BF145" i="2"/>
  <c r="T145" i="2"/>
  <c r="T144" i="2" s="1"/>
  <c r="R145" i="2"/>
  <c r="R144" i="2" s="1"/>
  <c r="P145" i="2"/>
  <c r="P144" i="2"/>
  <c r="BI143" i="2"/>
  <c r="BH143" i="2"/>
  <c r="BG143" i="2"/>
  <c r="BF143" i="2"/>
  <c r="T143" i="2"/>
  <c r="T142" i="2" s="1"/>
  <c r="R143" i="2"/>
  <c r="R142" i="2" s="1"/>
  <c r="P143" i="2"/>
  <c r="P142" i="2"/>
  <c r="BI141" i="2"/>
  <c r="BH141" i="2"/>
  <c r="BG141" i="2"/>
  <c r="BF141" i="2"/>
  <c r="T141" i="2"/>
  <c r="T140" i="2" s="1"/>
  <c r="R141" i="2"/>
  <c r="R140" i="2" s="1"/>
  <c r="P141" i="2"/>
  <c r="P140" i="2"/>
  <c r="BI139" i="2"/>
  <c r="BH139" i="2"/>
  <c r="BG139" i="2"/>
  <c r="BF139" i="2"/>
  <c r="T139" i="2"/>
  <c r="T138" i="2" s="1"/>
  <c r="R139" i="2"/>
  <c r="R138" i="2" s="1"/>
  <c r="P139" i="2"/>
  <c r="P138" i="2"/>
  <c r="BI137" i="2"/>
  <c r="BH137" i="2"/>
  <c r="BG137" i="2"/>
  <c r="BF137" i="2"/>
  <c r="T137" i="2"/>
  <c r="T136" i="2" s="1"/>
  <c r="R137" i="2"/>
  <c r="R136" i="2" s="1"/>
  <c r="P137" i="2"/>
  <c r="P136" i="2"/>
  <c r="BI135" i="2"/>
  <c r="BH135" i="2"/>
  <c r="BG135" i="2"/>
  <c r="BF135" i="2"/>
  <c r="T135" i="2"/>
  <c r="T134" i="2"/>
  <c r="R135" i="2"/>
  <c r="R134" i="2" s="1"/>
  <c r="P135" i="2"/>
  <c r="P134" i="2"/>
  <c r="BI133" i="2"/>
  <c r="BH133" i="2"/>
  <c r="BG133" i="2"/>
  <c r="BF133" i="2"/>
  <c r="T133" i="2"/>
  <c r="T132" i="2"/>
  <c r="R133" i="2"/>
  <c r="R132" i="2" s="1"/>
  <c r="P133" i="2"/>
  <c r="P132" i="2"/>
  <c r="BI131" i="2"/>
  <c r="BH131" i="2"/>
  <c r="BG131" i="2"/>
  <c r="BF131" i="2"/>
  <c r="T131" i="2"/>
  <c r="T130" i="2"/>
  <c r="R131" i="2"/>
  <c r="R130" i="2" s="1"/>
  <c r="P131" i="2"/>
  <c r="P130" i="2"/>
  <c r="BI129" i="2"/>
  <c r="BH129" i="2"/>
  <c r="BG129" i="2"/>
  <c r="F35" i="2" s="1"/>
  <c r="BF129" i="2"/>
  <c r="T129" i="2"/>
  <c r="T128" i="2"/>
  <c r="T127" i="2" s="1"/>
  <c r="T126" i="2" s="1"/>
  <c r="R129" i="2"/>
  <c r="R128" i="2"/>
  <c r="P129" i="2"/>
  <c r="P128" i="2" s="1"/>
  <c r="P127" i="2" s="1"/>
  <c r="P126" i="2" s="1"/>
  <c r="AU95" i="1" s="1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123" i="2"/>
  <c r="J17" i="2"/>
  <c r="J15" i="2"/>
  <c r="E15" i="2"/>
  <c r="F122" i="2"/>
  <c r="J14" i="2"/>
  <c r="J12" i="2"/>
  <c r="J89" i="2"/>
  <c r="E7" i="2"/>
  <c r="E116" i="2"/>
  <c r="L90" i="1"/>
  <c r="AM90" i="1"/>
  <c r="AM89" i="1"/>
  <c r="L89" i="1"/>
  <c r="AM87" i="1"/>
  <c r="L87" i="1"/>
  <c r="L85" i="1"/>
  <c r="L84" i="1"/>
  <c r="BK133" i="2"/>
  <c r="J135" i="2"/>
  <c r="BK152" i="3"/>
  <c r="J165" i="3"/>
  <c r="BK165" i="3"/>
  <c r="J160" i="3"/>
  <c r="BK145" i="4"/>
  <c r="BK120" i="4"/>
  <c r="BK139" i="4"/>
  <c r="J143" i="4"/>
  <c r="BK132" i="4"/>
  <c r="J125" i="5"/>
  <c r="BK141" i="2"/>
  <c r="BK145" i="2"/>
  <c r="J146" i="3"/>
  <c r="J179" i="3"/>
  <c r="BK143" i="3"/>
  <c r="J174" i="3"/>
  <c r="J153" i="3"/>
  <c r="BK144" i="4"/>
  <c r="J125" i="4"/>
  <c r="J124" i="4"/>
  <c r="BK127" i="4"/>
  <c r="BK127" i="5"/>
  <c r="BK178" i="3"/>
  <c r="J161" i="3"/>
  <c r="BK146" i="3"/>
  <c r="BK131" i="3"/>
  <c r="J162" i="3"/>
  <c r="BK142" i="4"/>
  <c r="J120" i="4"/>
  <c r="J121" i="4"/>
  <c r="J134" i="4"/>
  <c r="J122" i="4"/>
  <c r="BK135" i="2"/>
  <c r="BK161" i="3"/>
  <c r="BK169" i="3"/>
  <c r="BK127" i="3"/>
  <c r="BK173" i="3"/>
  <c r="J147" i="3"/>
  <c r="BK131" i="5"/>
  <c r="J145" i="2"/>
  <c r="BK139" i="2"/>
  <c r="BK151" i="3"/>
  <c r="BK129" i="2"/>
  <c r="J133" i="2"/>
  <c r="J176" i="3"/>
  <c r="BK175" i="3"/>
  <c r="BK163" i="3"/>
  <c r="BK153" i="3"/>
  <c r="J140" i="3"/>
  <c r="J169" i="3"/>
  <c r="J131" i="3"/>
  <c r="BK141" i="4"/>
  <c r="J127" i="4"/>
  <c r="J123" i="4"/>
  <c r="BK133" i="4"/>
  <c r="J130" i="5"/>
  <c r="J139" i="2"/>
  <c r="J157" i="3"/>
  <c r="J127" i="3"/>
  <c r="J155" i="3"/>
  <c r="BK140" i="3"/>
  <c r="BK147" i="3"/>
  <c r="BK155" i="3"/>
  <c r="J173" i="3"/>
  <c r="J152" i="3"/>
  <c r="BK158" i="3"/>
  <c r="J144" i="3"/>
  <c r="BK171" i="3"/>
  <c r="J131" i="2"/>
  <c r="J125" i="3"/>
  <c r="BK177" i="3"/>
  <c r="BK174" i="3"/>
  <c r="J145" i="3"/>
  <c r="BK167" i="3"/>
  <c r="BK159" i="3"/>
  <c r="BK125" i="3"/>
  <c r="BK143" i="4"/>
  <c r="J144" i="4"/>
  <c r="J130" i="4"/>
  <c r="J138" i="4"/>
  <c r="J133" i="5"/>
  <c r="J137" i="2"/>
  <c r="J138" i="3"/>
  <c r="BK148" i="3"/>
  <c r="BK144" i="3"/>
  <c r="J136" i="3"/>
  <c r="BK160" i="3"/>
  <c r="BK136" i="3"/>
  <c r="BK134" i="3"/>
  <c r="J135" i="4"/>
  <c r="BK126" i="4"/>
  <c r="BK124" i="4"/>
  <c r="J139" i="4"/>
  <c r="BK137" i="4"/>
  <c r="BK137" i="2"/>
  <c r="BK129" i="3"/>
  <c r="J167" i="3"/>
  <c r="BK179" i="3"/>
  <c r="J178" i="3"/>
  <c r="J158" i="3"/>
  <c r="J156" i="3"/>
  <c r="BK136" i="4"/>
  <c r="J145" i="4"/>
  <c r="J136" i="4"/>
  <c r="BK131" i="4"/>
  <c r="BK133" i="5"/>
  <c r="BK143" i="2"/>
  <c r="BK131" i="2"/>
  <c r="BK150" i="3"/>
  <c r="BK145" i="3"/>
  <c r="J177" i="3"/>
  <c r="BK176" i="3"/>
  <c r="J180" i="3"/>
  <c r="J175" i="3"/>
  <c r="J148" i="3"/>
  <c r="J129" i="4"/>
  <c r="BK121" i="4"/>
  <c r="J133" i="4"/>
  <c r="J142" i="4"/>
  <c r="J127" i="5"/>
  <c r="J141" i="2"/>
  <c r="BK162" i="3"/>
  <c r="BK149" i="3"/>
  <c r="J151" i="3"/>
  <c r="J129" i="3"/>
  <c r="BK157" i="3"/>
  <c r="J134" i="3"/>
  <c r="BK128" i="4"/>
  <c r="BK138" i="4"/>
  <c r="BK129" i="4"/>
  <c r="BK123" i="4"/>
  <c r="BK125" i="5"/>
  <c r="J143" i="2"/>
  <c r="BK180" i="3"/>
  <c r="J171" i="3"/>
  <c r="J143" i="3"/>
  <c r="BK172" i="3"/>
  <c r="J159" i="3"/>
  <c r="BK156" i="3"/>
  <c r="J163" i="3"/>
  <c r="J132" i="4"/>
  <c r="BK122" i="4"/>
  <c r="BK135" i="4"/>
  <c r="BK125" i="4"/>
  <c r="J137" i="4"/>
  <c r="J131" i="5"/>
  <c r="J129" i="2"/>
  <c r="AS94" i="1"/>
  <c r="BK138" i="3"/>
  <c r="J150" i="3"/>
  <c r="J172" i="3"/>
  <c r="J149" i="3"/>
  <c r="BK134" i="4"/>
  <c r="J126" i="4"/>
  <c r="J141" i="4"/>
  <c r="J131" i="4"/>
  <c r="BK130" i="4"/>
  <c r="J128" i="4"/>
  <c r="BK130" i="5"/>
  <c r="R123" i="5" l="1"/>
  <c r="R127" i="2"/>
  <c r="R126" i="2" s="1"/>
  <c r="BK135" i="3"/>
  <c r="P170" i="3"/>
  <c r="R124" i="3"/>
  <c r="P164" i="3"/>
  <c r="R154" i="3"/>
  <c r="T119" i="4"/>
  <c r="T135" i="3"/>
  <c r="BK164" i="3"/>
  <c r="J164" i="3"/>
  <c r="J102" i="3" s="1"/>
  <c r="T124" i="3"/>
  <c r="P154" i="3"/>
  <c r="R135" i="3"/>
  <c r="T170" i="3"/>
  <c r="P119" i="4"/>
  <c r="P118" i="4"/>
  <c r="AU97" i="1" s="1"/>
  <c r="BK124" i="3"/>
  <c r="J124" i="3"/>
  <c r="J97" i="3" s="1"/>
  <c r="T154" i="3"/>
  <c r="P140" i="4"/>
  <c r="P124" i="3"/>
  <c r="BK154" i="3"/>
  <c r="J154" i="3"/>
  <c r="J101" i="3"/>
  <c r="R119" i="4"/>
  <c r="P142" i="3"/>
  <c r="T164" i="3"/>
  <c r="BK140" i="4"/>
  <c r="J140" i="4"/>
  <c r="J98" i="4"/>
  <c r="T142" i="3"/>
  <c r="T140" i="4"/>
  <c r="R170" i="3"/>
  <c r="R129" i="5"/>
  <c r="R128" i="5" s="1"/>
  <c r="R122" i="5" s="1"/>
  <c r="P135" i="3"/>
  <c r="BK170" i="3"/>
  <c r="J170" i="3" s="1"/>
  <c r="J103" i="3" s="1"/>
  <c r="BK129" i="5"/>
  <c r="J129" i="5" s="1"/>
  <c r="J101" i="5" s="1"/>
  <c r="R142" i="3"/>
  <c r="R140" i="4"/>
  <c r="P129" i="5"/>
  <c r="P128" i="5"/>
  <c r="P122" i="5" s="1"/>
  <c r="AU98" i="1" s="1"/>
  <c r="BK142" i="3"/>
  <c r="J142" i="3"/>
  <c r="J100" i="3"/>
  <c r="R164" i="3"/>
  <c r="BK119" i="4"/>
  <c r="BK118" i="4" s="1"/>
  <c r="J118" i="4" s="1"/>
  <c r="T129" i="5"/>
  <c r="T128" i="5"/>
  <c r="T122" i="5"/>
  <c r="BK138" i="2"/>
  <c r="J138" i="2"/>
  <c r="J103" i="2"/>
  <c r="BK144" i="2"/>
  <c r="J144" i="2" s="1"/>
  <c r="J106" i="2" s="1"/>
  <c r="BK136" i="2"/>
  <c r="J136" i="2" s="1"/>
  <c r="J102" i="2" s="1"/>
  <c r="BK130" i="2"/>
  <c r="J130" i="2"/>
  <c r="J99" i="2"/>
  <c r="BK140" i="2"/>
  <c r="J140" i="2"/>
  <c r="J104" i="2" s="1"/>
  <c r="BK142" i="2"/>
  <c r="J142" i="2"/>
  <c r="J105" i="2" s="1"/>
  <c r="BK128" i="2"/>
  <c r="J128" i="2"/>
  <c r="J98" i="2"/>
  <c r="BK132" i="2"/>
  <c r="J132" i="2"/>
  <c r="J100" i="2"/>
  <c r="BK133" i="3"/>
  <c r="J133" i="3"/>
  <c r="J98" i="3"/>
  <c r="BK134" i="2"/>
  <c r="J134" i="2"/>
  <c r="J101" i="2"/>
  <c r="BK126" i="5"/>
  <c r="J126" i="5"/>
  <c r="J99" i="5"/>
  <c r="BK124" i="5"/>
  <c r="BK123" i="5" s="1"/>
  <c r="BK132" i="5"/>
  <c r="J132" i="5"/>
  <c r="J102" i="5" s="1"/>
  <c r="F92" i="5"/>
  <c r="J89" i="5"/>
  <c r="F118" i="5"/>
  <c r="J91" i="5"/>
  <c r="E85" i="5"/>
  <c r="BE133" i="5"/>
  <c r="BE127" i="5"/>
  <c r="BE131" i="5"/>
  <c r="BE130" i="5"/>
  <c r="J119" i="5"/>
  <c r="BE125" i="5"/>
  <c r="J115" i="4"/>
  <c r="BE126" i="4"/>
  <c r="BE129" i="4"/>
  <c r="BE132" i="4"/>
  <c r="F91" i="4"/>
  <c r="F115" i="4"/>
  <c r="BE124" i="4"/>
  <c r="BE135" i="4"/>
  <c r="E85" i="4"/>
  <c r="J89" i="4"/>
  <c r="BE121" i="4"/>
  <c r="BE139" i="4"/>
  <c r="BE143" i="4"/>
  <c r="BE133" i="4"/>
  <c r="BE136" i="4"/>
  <c r="BE125" i="4"/>
  <c r="BE128" i="4"/>
  <c r="BE127" i="4"/>
  <c r="J91" i="4"/>
  <c r="BE120" i="4"/>
  <c r="BE123" i="4"/>
  <c r="BE134" i="4"/>
  <c r="BE137" i="4"/>
  <c r="BE141" i="4"/>
  <c r="BE122" i="4"/>
  <c r="BE142" i="4"/>
  <c r="BE144" i="4"/>
  <c r="BE145" i="4"/>
  <c r="BE138" i="4"/>
  <c r="BE130" i="4"/>
  <c r="BE131" i="4"/>
  <c r="BE127" i="3"/>
  <c r="BE136" i="3"/>
  <c r="BE144" i="3"/>
  <c r="BE155" i="3"/>
  <c r="BE160" i="3"/>
  <c r="E85" i="3"/>
  <c r="F119" i="3"/>
  <c r="BE167" i="3"/>
  <c r="F92" i="3"/>
  <c r="BE138" i="3"/>
  <c r="BE174" i="3"/>
  <c r="BE177" i="3"/>
  <c r="BE147" i="3"/>
  <c r="BE151" i="3"/>
  <c r="BE179" i="3"/>
  <c r="J89" i="3"/>
  <c r="BE150" i="3"/>
  <c r="BE153" i="3"/>
  <c r="BE158" i="3"/>
  <c r="BE163" i="3"/>
  <c r="BE165" i="3"/>
  <c r="BE169" i="3"/>
  <c r="BE175" i="3"/>
  <c r="BE178" i="3"/>
  <c r="BE180" i="3"/>
  <c r="BE134" i="3"/>
  <c r="BE140" i="3"/>
  <c r="J119" i="3"/>
  <c r="BE143" i="3"/>
  <c r="BE148" i="3"/>
  <c r="BE149" i="3"/>
  <c r="BE156" i="3"/>
  <c r="J92" i="3"/>
  <c r="BE125" i="3"/>
  <c r="BE152" i="3"/>
  <c r="BE161" i="3"/>
  <c r="BE171" i="3"/>
  <c r="BE173" i="3"/>
  <c r="BE129" i="3"/>
  <c r="BE146" i="3"/>
  <c r="BE176" i="3"/>
  <c r="BE145" i="3"/>
  <c r="BE157" i="3"/>
  <c r="BE159" i="3"/>
  <c r="BE131" i="3"/>
  <c r="BE162" i="3"/>
  <c r="BE172" i="3"/>
  <c r="E85" i="2"/>
  <c r="F91" i="2"/>
  <c r="F92" i="2"/>
  <c r="J92" i="2"/>
  <c r="BE129" i="2"/>
  <c r="J91" i="2"/>
  <c r="BE131" i="2"/>
  <c r="J120" i="2"/>
  <c r="BE133" i="2"/>
  <c r="BE135" i="2"/>
  <c r="BE139" i="2"/>
  <c r="BE141" i="2"/>
  <c r="BB95" i="1"/>
  <c r="BE137" i="2"/>
  <c r="BE143" i="2"/>
  <c r="BE145" i="2"/>
  <c r="F37" i="2"/>
  <c r="BD95" i="1" s="1"/>
  <c r="F36" i="4"/>
  <c r="BC97" i="1"/>
  <c r="F34" i="4"/>
  <c r="BA97" i="1"/>
  <c r="F36" i="5"/>
  <c r="BC98" i="1" s="1"/>
  <c r="J34" i="3"/>
  <c r="AW96" i="1"/>
  <c r="F37" i="4"/>
  <c r="BD97" i="1" s="1"/>
  <c r="F35" i="3"/>
  <c r="BB96" i="1" s="1"/>
  <c r="F36" i="3"/>
  <c r="BC96" i="1" s="1"/>
  <c r="F34" i="3"/>
  <c r="BA96" i="1" s="1"/>
  <c r="F34" i="2"/>
  <c r="BA95" i="1"/>
  <c r="J34" i="4"/>
  <c r="AW97" i="1" s="1"/>
  <c r="F37" i="5"/>
  <c r="BD98" i="1" s="1"/>
  <c r="J34" i="2"/>
  <c r="AW95" i="1"/>
  <c r="F35" i="5"/>
  <c r="BB98" i="1"/>
  <c r="F35" i="4"/>
  <c r="BB97" i="1" s="1"/>
  <c r="F36" i="2"/>
  <c r="BC95" i="1"/>
  <c r="J34" i="5"/>
  <c r="AW98" i="1"/>
  <c r="F37" i="3"/>
  <c r="BD96" i="1" s="1"/>
  <c r="F34" i="5"/>
  <c r="BA98" i="1"/>
  <c r="BK123" i="3" l="1"/>
  <c r="J123" i="3" s="1"/>
  <c r="J30" i="3" s="1"/>
  <c r="J96" i="4"/>
  <c r="J30" i="4"/>
  <c r="AG97" i="1" s="1"/>
  <c r="AN97" i="1" s="1"/>
  <c r="J119" i="4"/>
  <c r="J97" i="4" s="1"/>
  <c r="J135" i="3"/>
  <c r="J99" i="3" s="1"/>
  <c r="T123" i="3"/>
  <c r="T118" i="4"/>
  <c r="R118" i="4"/>
  <c r="P123" i="3"/>
  <c r="AU96" i="1" s="1"/>
  <c r="AU94" i="1" s="1"/>
  <c r="R123" i="3"/>
  <c r="BK127" i="2"/>
  <c r="J127" i="2"/>
  <c r="J97" i="2"/>
  <c r="J123" i="5"/>
  <c r="J97" i="5"/>
  <c r="J124" i="5"/>
  <c r="J98" i="5"/>
  <c r="BK128" i="5"/>
  <c r="J128" i="5" s="1"/>
  <c r="J100" i="5" s="1"/>
  <c r="AG96" i="1"/>
  <c r="J96" i="3"/>
  <c r="J33" i="2"/>
  <c r="AV95" i="1"/>
  <c r="AT95" i="1"/>
  <c r="J33" i="3"/>
  <c r="AV96" i="1" s="1"/>
  <c r="AT96" i="1" s="1"/>
  <c r="AN96" i="1" s="1"/>
  <c r="J33" i="5"/>
  <c r="AV98" i="1" s="1"/>
  <c r="AT98" i="1" s="1"/>
  <c r="F33" i="3"/>
  <c r="AZ96" i="1" s="1"/>
  <c r="F33" i="2"/>
  <c r="AZ95" i="1" s="1"/>
  <c r="J33" i="4"/>
  <c r="AV97" i="1" s="1"/>
  <c r="AT97" i="1" s="1"/>
  <c r="F33" i="4"/>
  <c r="AZ97" i="1" s="1"/>
  <c r="BA94" i="1"/>
  <c r="AW94" i="1" s="1"/>
  <c r="AK30" i="1" s="1"/>
  <c r="F33" i="5"/>
  <c r="AZ98" i="1" s="1"/>
  <c r="BB94" i="1"/>
  <c r="W31" i="1" s="1"/>
  <c r="BD94" i="1"/>
  <c r="W33" i="1" s="1"/>
  <c r="BC94" i="1"/>
  <c r="W32" i="1" s="1"/>
  <c r="BK122" i="5" l="1"/>
  <c r="J122" i="5"/>
  <c r="J96" i="5"/>
  <c r="BK126" i="2"/>
  <c r="J126" i="2"/>
  <c r="J96" i="2"/>
  <c r="J39" i="4"/>
  <c r="J39" i="3"/>
  <c r="W30" i="1"/>
  <c r="AY94" i="1"/>
  <c r="AZ94" i="1"/>
  <c r="AV94" i="1"/>
  <c r="AK29" i="1" s="1"/>
  <c r="AX94" i="1"/>
  <c r="J30" i="5" l="1"/>
  <c r="AG98" i="1"/>
  <c r="J30" i="2"/>
  <c r="AG95" i="1" s="1"/>
  <c r="AN95" i="1" s="1"/>
  <c r="W29" i="1"/>
  <c r="AT94" i="1"/>
  <c r="J39" i="5" l="1"/>
  <c r="J39" i="2"/>
  <c r="AN98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<sst xmlns="http://schemas.openxmlformats.org/spreadsheetml/2006/main" count="1991" uniqueCount="430">
  <si>
    <t>Export Komplet</t>
  </si>
  <si>
    <t/>
  </si>
  <si>
    <t>2.0</t>
  </si>
  <si>
    <t>ZAMOK</t>
  </si>
  <si>
    <t>False</t>
  </si>
  <si>
    <t>{90fcbc1e-d580-44f1-ab00-11db50a5de9f}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</si>
  <si>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</si>
  <si>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</si>
  <si>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</si>
  <si>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</si>
  <si>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</si>
  <si>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</si>
  <si>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</si>
  <si>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</si>
  <si>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</si>
  <si>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</si>
  <si>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</si>
  <si>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seniorů  Ústí nad Orlicí rozpočet FVE + hromosvod</t>
  </si>
  <si>
    <t>KSO:</t>
  </si>
  <si>
    <t>CC-CZ:</t>
  </si>
  <si>
    <t>Místo:</t>
  </si>
  <si>
    <t xml:space="preserve"> </t>
  </si>
  <si>
    <t>Datum:</t>
  </si>
  <si>
    <t>11. 9. 2024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</si>
  <si>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</si>
  <si>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</si>
  <si>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</si>
  <si>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</si>
  <si>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</si>
  <si>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</si>
  <si>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</si>
  <si>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</si>
  <si>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</si>
  <si>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</si>
  <si>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</si>
  <si>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</si>
  <si>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</si>
  <si>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</si>
  <si>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</si>
  <si>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</si>
  <si>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</si>
  <si>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</si>
  <si>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</si>
  <si>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</si>
  <si>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</si>
  <si>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</si>
  <si>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</si>
  <si>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</si>
  <si>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</si>
  <si>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</si>
  <si>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</si>
  <si>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</si>
  <si>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</si>
  <si>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</si>
  <si>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</si>
  <si>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</si>
  <si>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</si>
  <si>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</si>
  <si>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</si>
  <si>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</si>
  <si>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</si>
  <si>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</si>
  <si>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</si>
  <si>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</si>
  <si>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</si>
  <si>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</si>
  <si>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</si>
  <si>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</si>
  <si>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</si>
  <si>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</si>
  <si>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</si>
  <si>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</si>
  <si>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</si>
  <si>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</si>
  <si>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</si>
  <si>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</si>
  <si>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</si>
  <si>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00</t>
  </si>
  <si>
    <t>Vedlejší rozpočtové náklady</t>
  </si>
  <si>
    <t>STA</t>
  </si>
  <si>
    <t>1</t>
  </si>
  <si>
    <t>{f81c654e-c33c-40be-91f4-a59e33978f31}</t>
  </si>
  <si>
    <t>2</t>
  </si>
  <si>
    <t>01</t>
  </si>
  <si>
    <t>FVE</t>
  </si>
  <si>
    <t>{13b29585-9846-4301-9f60-ada8e90b7515}</t>
  </si>
  <si>
    <t>02</t>
  </si>
  <si>
    <t>Hromosvod</t>
  </si>
  <si>
    <t>{0a4c1b5c-1ba2-4c4f-b712-f499deee843b}</t>
  </si>
  <si>
    <t>03</t>
  </si>
  <si>
    <t>Ostatní</t>
  </si>
  <si>
    <t>{706c5435-fa69-45f4-8327-5a630a835f39}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</si>
  <si>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</si>
  <si>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</si>
  <si>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</si>
  <si>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</si>
  <si>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</si>
  <si>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</si>
  <si>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</si>
  <si>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</si>
  <si>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</si>
  <si>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</si>
  <si>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</si>
  <si>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</si>
  <si>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</si>
  <si>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</si>
  <si>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</si>
  <si>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</si>
  <si>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</si>
  <si>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</si>
  <si>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</si>
  <si>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</si>
  <si>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</si>
  <si>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</si>
  <si>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</si>
  <si>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</si>
  <si>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</si>
  <si>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</si>
  <si>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</si>
  <si>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</si>
  <si>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</si>
  <si>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</si>
  <si>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</si>
  <si>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</si>
  <si>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</si>
  <si>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</si>
  <si>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</si>
  <si>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</si>
  <si>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</si>
  <si>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010001000</t>
  </si>
  <si>
    <t>…</t>
  </si>
  <si>
    <t>4</t>
  </si>
  <si>
    <t>-1561916987</t>
  </si>
  <si>
    <t>VRN2</t>
  </si>
  <si>
    <t>Příprava staveniště</t>
  </si>
  <si>
    <t>020001000</t>
  </si>
  <si>
    <t>-1287364061</t>
  </si>
  <si>
    <t>VRN3</t>
  </si>
  <si>
    <t>Zařízení staveniště</t>
  </si>
  <si>
    <t>3</t>
  </si>
  <si>
    <t>030001000</t>
  </si>
  <si>
    <t>631919022</t>
  </si>
  <si>
    <t>VRN4</t>
  </si>
  <si>
    <t>Inženýrská činnost</t>
  </si>
  <si>
    <t>040001000</t>
  </si>
  <si>
    <t>-830611202</t>
  </si>
  <si>
    <t>VRN5</t>
  </si>
  <si>
    <t>Finanční náklady</t>
  </si>
  <si>
    <t>050001000</t>
  </si>
  <si>
    <t>-1779612455</t>
  </si>
  <si>
    <t>VRN6</t>
  </si>
  <si>
    <t>Územní vlivy</t>
  </si>
  <si>
    <t>6</t>
  </si>
  <si>
    <t>060001000</t>
  </si>
  <si>
    <t>-1137619974</t>
  </si>
  <si>
    <t>VRN7</t>
  </si>
  <si>
    <t>Provozní vlivy</t>
  </si>
  <si>
    <t>7</t>
  </si>
  <si>
    <t>070001000</t>
  </si>
  <si>
    <t>-1115603564</t>
  </si>
  <si>
    <t>VRN8</t>
  </si>
  <si>
    <t>Přesun stavebních kapacit</t>
  </si>
  <si>
    <t>8</t>
  </si>
  <si>
    <t>080001000</t>
  </si>
  <si>
    <t>Další náklady na pracovníky</t>
  </si>
  <si>
    <t>-1212566460</t>
  </si>
  <si>
    <t>VRN9</t>
  </si>
  <si>
    <t>Ostatní náklady</t>
  </si>
  <si>
    <t>9</t>
  </si>
  <si>
    <t>090001000</t>
  </si>
  <si>
    <t>-2066726356</t>
  </si>
  <si>
    <t>01 - FVE</t>
  </si>
  <si>
    <t>D1 - FVE PANELY</t>
  </si>
  <si>
    <t>D2 - NOSNÁ KONSTRUKCE</t>
  </si>
  <si>
    <t xml:space="preserve">D3 - ROZVADĚČE A SKŘÍNKY </t>
  </si>
  <si>
    <t>D4 - KABELY</t>
  </si>
  <si>
    <t>D5 - MONTÁŽNÍ MATERIÁL</t>
  </si>
  <si>
    <t>D6 - ZAŘÍZENÍ</t>
  </si>
  <si>
    <t>D7 - OSTATNÍ</t>
  </si>
  <si>
    <t>D1</t>
  </si>
  <si>
    <t>FVE PANELY</t>
  </si>
  <si>
    <t>Pol1</t>
  </si>
  <si>
    <t>D+M Fotovoltaický panel</t>
  </si>
  <si>
    <t>ks</t>
  </si>
  <si>
    <t>P</t>
  </si>
  <si>
    <t>Poznámka k položce:_x000D_
- Jmenovitý výkon 450W_x000D_
- účinnost 20,7%_x000D_
- jmenovité napětí 41,5V_x000D_
- jmenovitý proud 10,85A_x000D_
- napětí naprázdno 49,3V_x000D_
- proud nakrátko 11,6A_x000D_
- rozměry 2094x1038x35mm_x000D_
- váha 23,3kg</t>
  </si>
  <si>
    <t>Pol2</t>
  </si>
  <si>
    <t>D+M Optimizér Fotovoltaického panelu</t>
  </si>
  <si>
    <t>Poznámka k položce:_x000D_
- max. výkon: 700W_x000D_
- max. vstupní napětí: 80V_x000D_
-rozsah vstupního napětí: 16-80V_x000D_
-max. vstupní proud: 15A_x000D_
-rozměry: 139,7x138,4x22,9mm_x000D_
- váha 0,52kg</t>
  </si>
  <si>
    <t>Pol3</t>
  </si>
  <si>
    <t>D+M CCA Kit - optimizér včetně zdroje 230/24V</t>
  </si>
  <si>
    <t>kpl</t>
  </si>
  <si>
    <t>Poznámka k položce:_x000D_
- CCA kit - 1x zdroj 230VAC na 24VDC, 1x TAP, 1x CCA datalogger_x000D_
- na DIN lištu_x000D_
- monitoring a rapid shutdown_x000D_
- datalogger_x000D_
- IP68_x000D_
- RS485 propojení s TAP</t>
  </si>
  <si>
    <t>Pol4</t>
  </si>
  <si>
    <t>D+M Access Point (TAP) - optimizér</t>
  </si>
  <si>
    <t>Poznámka k položce:_x000D_
- Access point_x000D_
- bezdrátové připojení s optimizéry_x000D_
- IP68</t>
  </si>
  <si>
    <t>D2</t>
  </si>
  <si>
    <t>NOSNÁ KONSTRUKCE</t>
  </si>
  <si>
    <t>Pol5</t>
  </si>
  <si>
    <t>D+M Nosná konstrukce pro FVE Panely</t>
  </si>
  <si>
    <t>kpt</t>
  </si>
  <si>
    <t>10</t>
  </si>
  <si>
    <t>D3</t>
  </si>
  <si>
    <t xml:space="preserve">ROZVADĚČE A SKŘÍNKY </t>
  </si>
  <si>
    <t>Pol6</t>
  </si>
  <si>
    <t>D+M Rozvaděč +RFVE</t>
  </si>
  <si>
    <t>Poznámka k položce:_x000D_
Rozvaděč bude umístěn na stěně v prostorách technické místnosti rozvodny, viz. PD. Rozvaděč tvořen oceloplechovou skříní o rozměrech 800x300x300mm, IP55/20, s kapsou na dokumentaci. Ventilace rozvaděče bude navržena v závislosti na ztrátovém výkonu rozvaděče. Rozvaděč bude vyzbrojen jisticími prvky střídačů, přívodu a napájených zařízení, přepěťovou ochranou typ 1+2. Dále bude obsahovat rozbočovací svorkovnice. Všechny kabely budou zakončeny na svorkách. Průchodky budou umístěné shora a zdola._x000D_
- oceloplechová skříň, řadová s montážní deskou, uzamykatelná, jednokřídlé dveře, rozměry 800x300x300mm (V x Š x H), s příslušenstvím_x000D_
- jistič kompaktní B50/3, 3P, 10kA, s příslušenstvím - svorky, napěťová spoušť, kryty svorek, pomocné spínače_x000D_
- odpínač pojistek 10x38, 3p, včetně pojistkové vložky gG 2A_x000D_
- odpínač pojistek 10x38, 1p, včetně pojistkové vložky gG 2A_x000D_
- Jistič B6/1, 10kA_x000D_
- Jistič B16/1, 10kA_x000D_
- Jistič B20/3, 10kA_x000D_
- svorkovnicový blok 63A, 1P_x000D_
- PE/N lišta_x000D_
- přepěťová ochrana T1+T2, 4+0 pro TN-S sítě 230/400V, 25kA_x000D_
- třístupňová napěťová a frekvenční ochrana_x000D_
-  Výkonový stykač 50A_x000D_
- Pomocné relé 20A_x000D_
- Přepínač sítí_x000D_
- zásuvka na DIN lištu_x000D_
- svorkovnice řadová, pro vodiče do 16mm_x000D_
- svorkovnice řadová, pro vodiče do 2,5mm_x000D_
- příslušenství pro montáž zařízení - DIN lišty, vkládací žlaby, spojovací materiál; včetně identifikačních štítků, propojovacích vodičů, konektory FV panelů, vývodek, ventilátor, teplotní čidlo apod. apod</t>
  </si>
  <si>
    <t>Pol7</t>
  </si>
  <si>
    <t>D+M Rozvaděč +RDC</t>
  </si>
  <si>
    <t>14</t>
  </si>
  <si>
    <t>Poznámka k položce:_x000D_
Rozvaděč bude umístěn na stěně v prostoru místnosti pro účely FVE, viz. PD. Rozvaděč tvořen oceloplechovou skříní o rozměrech 600x300x300, IP55/20, s kapsou na dokumentaci v provedení dle požadavku PBŘ. Ventilace rozvaděče bude navržena v závislosti na ztrátovým výkonu rozvaděče. Rozvaděč bude vyzbrojen jisticími obvody stringů FV panelů, přepěťovou ochranou typ 1+2 a kabely s konektory pro připojení přívodních a vývodních vodičů. Všechny kabely budou zakončeny na svorkách. Průchodky budou umístěné shora a zdola._x000D_
- oceloplechová skříň, řadová s montážní deskou, uzamykatelná, jednokřídlé dveře, rozměry 600x300x300mm (V x Š x H), s příslušenstvím_x000D_
- odpínač pojistek 10x38, 2p, pro FV aplikace, včetně pojistkové vložky gPV 13A_x000D_
- přepěťová ochrana T1+T2, varistorová v zapojení Y, 12,5kA, nejvyšší napětí 1000VDC_x000D_
- příslušenství pro montáž zařízení - DIN lišty, vkládací žlaby, spojovací materiál; včetně identifikačních štítků, propojovacích vodičů, konektory FV panelů, vývodek, ventilátor, teplotní čidlo apod. apod</t>
  </si>
  <si>
    <t>Pol8</t>
  </si>
  <si>
    <t>D+M Doplnění do rozvaděče silnoproudu +RH</t>
  </si>
  <si>
    <t>16</t>
  </si>
  <si>
    <t>Poznámka k položce:_x000D_
- jistič kompaktní B63/3, 3P, 10kA, ss příslušenstvím - svorky, kryty svorek,_x000D_
- svorkovnice řadová, pro vodiče do 16mm_x000D_
- smartmeter včetně měřících cívek_x000D_
- příslušenství pro montáž zařízení - DIN lišty, vkládací žlaby, spojovací materiál; včetně identifikačních štítků, propojovacích vodičů, vývodek apod.</t>
  </si>
  <si>
    <t>D4</t>
  </si>
  <si>
    <t>KABELY</t>
  </si>
  <si>
    <t>Pol9</t>
  </si>
  <si>
    <t>H1Z2Z2-K 1 x 6 mm², černý plášť</t>
  </si>
  <si>
    <t>m</t>
  </si>
  <si>
    <t>18</t>
  </si>
  <si>
    <t>Pol10</t>
  </si>
  <si>
    <t>H1Z2Z2-K 1 x 6 mm², červený plášť</t>
  </si>
  <si>
    <t>20</t>
  </si>
  <si>
    <t>11</t>
  </si>
  <si>
    <t>Pol11</t>
  </si>
  <si>
    <t>CYKY-J 3x1,5</t>
  </si>
  <si>
    <t>22</t>
  </si>
  <si>
    <t>Pol12</t>
  </si>
  <si>
    <t>H07RN-F 5G4</t>
  </si>
  <si>
    <t>24</t>
  </si>
  <si>
    <t>13</t>
  </si>
  <si>
    <t>Pol13</t>
  </si>
  <si>
    <t>1-CYKY 5x10</t>
  </si>
  <si>
    <t>26</t>
  </si>
  <si>
    <t>Pol14</t>
  </si>
  <si>
    <t>CYA 1x16 GNYE</t>
  </si>
  <si>
    <t>28</t>
  </si>
  <si>
    <t>15</t>
  </si>
  <si>
    <t>Pol15</t>
  </si>
  <si>
    <t>CYA 1x6 GNYE</t>
  </si>
  <si>
    <t>30</t>
  </si>
  <si>
    <t>Pol16</t>
  </si>
  <si>
    <t>CAT5e FTP PE 4x2x0,51</t>
  </si>
  <si>
    <t>32</t>
  </si>
  <si>
    <t>17</t>
  </si>
  <si>
    <t>Pol17</t>
  </si>
  <si>
    <t>1-CXKH-V-J 3x2,5</t>
  </si>
  <si>
    <t>34</t>
  </si>
  <si>
    <t>Pol18</t>
  </si>
  <si>
    <t>Konektor MC4, vidlice + zásuvka, přímý, na kabel 2,5÷6mm, krimpovací, 1000V/16A. IP65, včetně lisování na kabel</t>
  </si>
  <si>
    <t>36</t>
  </si>
  <si>
    <t>19</t>
  </si>
  <si>
    <t>Pol19</t>
  </si>
  <si>
    <t>Zakončení vodičů</t>
  </si>
  <si>
    <t>38</t>
  </si>
  <si>
    <t>D5</t>
  </si>
  <si>
    <t>MONTÁŽNÍ MATERIÁL</t>
  </si>
  <si>
    <t>Pol20</t>
  </si>
  <si>
    <t>Chránička černá UV stabilní 40mm</t>
  </si>
  <si>
    <t>40</t>
  </si>
  <si>
    <t>Pol21</t>
  </si>
  <si>
    <t>Plechový kabelový žlab plný 125x50mm s víkem a příslušenstvím</t>
  </si>
  <si>
    <t>42</t>
  </si>
  <si>
    <t>Pol22</t>
  </si>
  <si>
    <t>Komplet trubka instalační plastová pevná prům.40 mm, včetně nosných konstrukcí, úchytů a spojovacích dílů</t>
  </si>
  <si>
    <t>44</t>
  </si>
  <si>
    <t>23</t>
  </si>
  <si>
    <t>Pol23</t>
  </si>
  <si>
    <t>Ekvipotenciální svorkovnice</t>
  </si>
  <si>
    <t>46</t>
  </si>
  <si>
    <t>Pol24</t>
  </si>
  <si>
    <t>Montážní příslušenství a spojovací materiál - hmoždinky, šrouby, podložky, matice, ocelové kotvy apod.</t>
  </si>
  <si>
    <t>48</t>
  </si>
  <si>
    <t>25</t>
  </si>
  <si>
    <t>Pol25</t>
  </si>
  <si>
    <t>Samostatné kabelové příchytky pro montáž kabelů kabelů a kabelových tras se zachování funkčnosti při požáru, pro jeden kabel do průměru 10mm, včetně ocelové kotvy M6</t>
  </si>
  <si>
    <t>50</t>
  </si>
  <si>
    <t>Pol26</t>
  </si>
  <si>
    <t>Zatěsnění prostupů střešním pláštěm</t>
  </si>
  <si>
    <t>52</t>
  </si>
  <si>
    <t>27</t>
  </si>
  <si>
    <t>Pol27</t>
  </si>
  <si>
    <t>Realizace nových protipožárních ucpávek po protažení kabelových tras dle bodů 4 a 5 v závislosti na prostupech přes požární úseky dle platného projektu PBŘ. Příklad použitých materiálů pro protipožární ucpávky: -	Silikonový tmel s požární odolností -	Pruž</t>
  </si>
  <si>
    <t>54</t>
  </si>
  <si>
    <t>Pol28</t>
  </si>
  <si>
    <t>Prostupy betonovými a zděnými konstrukcemi, včetně jejich zapravení do původního stavu po protažení kabelových tras, do  rozměru 150x100mm</t>
  </si>
  <si>
    <t>56</t>
  </si>
  <si>
    <t>D6</t>
  </si>
  <si>
    <t>ZAŘÍZENÍ</t>
  </si>
  <si>
    <t>29</t>
  </si>
  <si>
    <t>Pol29</t>
  </si>
  <si>
    <t>D+M FV Střídač</t>
  </si>
  <si>
    <t>58</t>
  </si>
  <si>
    <t>Poznámka k položce:_x000D_
- max. vstupní výkon 24000W_x000D_
- max. vstupní napětí 1000VDC_x000D_
- max. vstupní proud 28/16A / MPPT A/B_x000D_
- max. vstupní proud nakrátko 35/20A / MPPT A/B_x000D_
- 2x MPPT_x000D_
-jmenovitý AC výkon: 12000VA_x000D_
-max. AC výkon: 13200VA_x000D_
- výstup 230/400VAC, 3 + N + PE_x000D_
- max. proud 19,3A_x000D_
- max. účinnost 98,0%_x000D_
- evropská účinnost 97,7%_x000D_
- max účinnost bat na AC 98,5%/97,5%_x000D_
- integrovaná SPD T2_x000D_
- RS485, WiFi/4G, CAN_x000D_
- včetně integrovaných vitřních funkcí dle požadavku distributora elektrické energie:_x000D_
•	Zpožděné zapnutí elektrárny po obnovení napětí v DS •	řízení jalového výkonu Q(U) •	přizpůsobení činného výkonu P(U) •	dynamická podpora sítě UVRT •	snížení činného výkonu při nadfrekvenci  P(f)_x000D_
- rozměry 503 x 503 x199mm_x000D_
- hmotnost 30kg_x000D_
- včetně držáku na zeď</t>
  </si>
  <si>
    <t>Pol30</t>
  </si>
  <si>
    <t>D+M Bateriové úložiště 12,3Wh</t>
  </si>
  <si>
    <t>60</t>
  </si>
  <si>
    <t>Poznámka k položce:_x000D_
- Bateriové úložiště modulární_x000D_
- počet modulů: 4ks + BMS modul_x000D_
- celková energie: 12,3kWh_x000D_
- jmenovitá kapacita: 30 Ah_x000D_
- jmenovitý výkon: 10,2 kW_x000D_
- jmenovité napětí: 409,6 V_x000D_
- rozsah napětí: 360-464 V_x000D_
- celková hmotnost: 145,5 kg_x000D_
-včetně držáků a montážního příslušenství</t>
  </si>
  <si>
    <t>31</t>
  </si>
  <si>
    <t>Pol31</t>
  </si>
  <si>
    <t>D+M Tlačítko STOP FVE, IP55, včetně montážního materiálu</t>
  </si>
  <si>
    <t>62</t>
  </si>
  <si>
    <t>D7</t>
  </si>
  <si>
    <t>OSTATNÍ</t>
  </si>
  <si>
    <t>Pol32</t>
  </si>
  <si>
    <t>D+M Informační systém - štítky</t>
  </si>
  <si>
    <t>64</t>
  </si>
  <si>
    <t>33</t>
  </si>
  <si>
    <t>Pol33</t>
  </si>
  <si>
    <t>Oživení a zprovoznění systému, zaregulování systému, požadované funkční zkoušky, nastavení parametrů po vyhodnocení zkušebního provozu</t>
  </si>
  <si>
    <t>hod</t>
  </si>
  <si>
    <t>66</t>
  </si>
  <si>
    <t>Pol34</t>
  </si>
  <si>
    <t>Parametrizace zařízení, požadované funkční zkoušky</t>
  </si>
  <si>
    <t>68</t>
  </si>
  <si>
    <t>35</t>
  </si>
  <si>
    <t>Pol35</t>
  </si>
  <si>
    <t>Vytavení protokolů o funkci požadovaných ochran výrobny</t>
  </si>
  <si>
    <t>70</t>
  </si>
  <si>
    <t>Pol36</t>
  </si>
  <si>
    <t>Zkoušky a prohlídky elektrických rozvodů a zařízení, celková prohlídka a vyhotovení revizní zprávy pro objem montážních prací</t>
  </si>
  <si>
    <t>72</t>
  </si>
  <si>
    <t>37</t>
  </si>
  <si>
    <t>Pol37</t>
  </si>
  <si>
    <t>Hasící přístroj dle D.1.3 Požárně bezpečnostní řešení</t>
  </si>
  <si>
    <t>74</t>
  </si>
  <si>
    <t>Pol38</t>
  </si>
  <si>
    <t>Zaškolení obsluhy, včetně předání katalogových listů a montážních návodů</t>
  </si>
  <si>
    <t>76</t>
  </si>
  <si>
    <t>39</t>
  </si>
  <si>
    <t>Pol39</t>
  </si>
  <si>
    <t>Dílenská dokumentace</t>
  </si>
  <si>
    <t>78</t>
  </si>
  <si>
    <t>Pol40</t>
  </si>
  <si>
    <t>Dodavatelská dokumentace</t>
  </si>
  <si>
    <t>80</t>
  </si>
  <si>
    <t>41</t>
  </si>
  <si>
    <t>Pol41</t>
  </si>
  <si>
    <t>Dokumentace skutečného provedení stavby</t>
  </si>
  <si>
    <t>82</t>
  </si>
  <si>
    <t>02 - Hromosvod</t>
  </si>
  <si>
    <t>D1 - HROMOSVOD A UZEMNĚNÍ</t>
  </si>
  <si>
    <t>D2 - OSTATNÍ PRÁCE</t>
  </si>
  <si>
    <t>HROMOSVOD A UZEMNĚNÍ</t>
  </si>
  <si>
    <t>Pol42</t>
  </si>
  <si>
    <t>D+M Jímací tyč AlMgSi délka 5m</t>
  </si>
  <si>
    <t>Pol43</t>
  </si>
  <si>
    <t>D+M Jímací tyč AlMgSi délka 2m</t>
  </si>
  <si>
    <t>Pol44</t>
  </si>
  <si>
    <t>D+M Stojan k jímací tyči</t>
  </si>
  <si>
    <t>Pol45</t>
  </si>
  <si>
    <t>D+M Betonový podstavec PB18</t>
  </si>
  <si>
    <t>Pol46</t>
  </si>
  <si>
    <t>D+M Drát FeZn ∅8mm2</t>
  </si>
  <si>
    <t>kg</t>
  </si>
  <si>
    <t>Pol47</t>
  </si>
  <si>
    <t>D+M Podpěra vedení na ploché střechy</t>
  </si>
  <si>
    <t>Pol48</t>
  </si>
  <si>
    <t>D+M Podpěra vedení do zdiva</t>
  </si>
  <si>
    <t>Pol49</t>
  </si>
  <si>
    <t>D+M Svorka k jímací tyči SJ1</t>
  </si>
  <si>
    <t>Pol50</t>
  </si>
  <si>
    <t>D+M Svorka spojovací SS</t>
  </si>
  <si>
    <t>Pol51</t>
  </si>
  <si>
    <t>D+M Svorka připojovací SP</t>
  </si>
  <si>
    <t>Pol52</t>
  </si>
  <si>
    <t>D+M Svorka páska-drát SR3a</t>
  </si>
  <si>
    <t>Pol53</t>
  </si>
  <si>
    <t>D+M Svorka páska-páska SR2a</t>
  </si>
  <si>
    <t>Pol54</t>
  </si>
  <si>
    <t>D+M Svorka zkušební SZb</t>
  </si>
  <si>
    <t>Pol55</t>
  </si>
  <si>
    <t>D+M Držák ochranného úhelníku DOUa</t>
  </si>
  <si>
    <t>Pol56</t>
  </si>
  <si>
    <t>D+M Ochranný úhelník svodu OÚ, délka 1,7m</t>
  </si>
  <si>
    <t>Pol57</t>
  </si>
  <si>
    <t>D+M Pás zemnící FeZn 30x4mm2</t>
  </si>
  <si>
    <t>Pol58</t>
  </si>
  <si>
    <t>D+M Antikorozní páska do země</t>
  </si>
  <si>
    <t>Pol59</t>
  </si>
  <si>
    <t>D+M Štítky na vývody</t>
  </si>
  <si>
    <t>Pol60</t>
  </si>
  <si>
    <t>Měření uzemňovací soustavy</t>
  </si>
  <si>
    <t>Pol61</t>
  </si>
  <si>
    <t>Podružný materiál</t>
  </si>
  <si>
    <t>OSTATNÍ PRÁCE</t>
  </si>
  <si>
    <t>Pol62</t>
  </si>
  <si>
    <t>Pol63</t>
  </si>
  <si>
    <t>Pol64</t>
  </si>
  <si>
    <t>Koordinace s ostatními profesemi</t>
  </si>
  <si>
    <t>Pol65</t>
  </si>
  <si>
    <t>Pol66</t>
  </si>
  <si>
    <t>03 - Ostatní</t>
  </si>
  <si>
    <t>HSV - Práce a dodávky HSV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</si>
  <si>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</si>
  <si>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</si>
  <si>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</si>
  <si>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766 - Konstrukce truhlářské</t>
  </si>
  <si>
    <t xml:space="preserve">    784 - Dokončovací práce - malby a tapety</t>
  </si>
  <si>
    <t>HSV</t>
  </si>
  <si>
    <t>Práce a dodávky HSV</t>
  </si>
  <si>
    <t>Úpravy povrchů, podlahy a osazování výplní</t>
  </si>
  <si>
    <t>619995001</t>
  </si>
  <si>
    <t>Začištění omítek kolem oken, dveří, podlah nebo obkladů</t>
  </si>
  <si>
    <t>CS ÚRS 2024 02</t>
  </si>
  <si>
    <t>1321303166</t>
  </si>
  <si>
    <t>998</t>
  </si>
  <si>
    <t>Přesun hmot</t>
  </si>
  <si>
    <t>998011001</t>
  </si>
  <si>
    <t>Přesun hmot pro budovy zděné v do 6 m</t>
  </si>
  <si>
    <t>t</t>
  </si>
  <si>
    <t>-933973040</t>
  </si>
  <si>
    <t>PSV</t>
  </si>
  <si>
    <t>Práce a dodávky PSV</t>
  </si>
  <si>
    <t>766</t>
  </si>
  <si>
    <t>Konstrukce truhlářské</t>
  </si>
  <si>
    <t>998766311</t>
  </si>
  <si>
    <t>Přesun hmot procentní pro kce truhlářské ruční v objektech v do 6 m</t>
  </si>
  <si>
    <t>%</t>
  </si>
  <si>
    <t>-1367729809</t>
  </si>
  <si>
    <t>DPO</t>
  </si>
  <si>
    <t xml:space="preserve">Dodávka a montáž vnitřních protipožárních dveří požární odolnost vč. zárubní, kování aj. komplet </t>
  </si>
  <si>
    <t>kus</t>
  </si>
  <si>
    <t>254197200</t>
  </si>
  <si>
    <t>784</t>
  </si>
  <si>
    <t>Dokončovací práce - malby a tapety</t>
  </si>
  <si>
    <t>784161001</t>
  </si>
  <si>
    <t>Tmelení spar a rohů šířky do 3 mm akrylátovým tmelem v místnostech v do 3,80 m</t>
  </si>
  <si>
    <t>-1918484989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</si>
</sst>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ColWidth="12" defaultRowHeight="11.1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R5" s="16"/>
      <c r="BE5" s="15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2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R6" s="16"/>
      <c r="BE6" s="15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9"/>
      <c r="BS8" s="13" t="s">
        <v>6</v>
      </c>
    </row>
    <row r="9" spans="1:74" ht="14.45" customHeight="1">
      <c r="B9" s="16"/>
      <c r="AR9" s="16"/>
      <c r="BE9" s="15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59"/>
      <c r="BS10" s="13" t="s">
        <v>6</v>
      </c>
    </row>
    <row r="11" spans="1:74" ht="18.600000000000001" customHeight="1">
      <c r="B11" s="16"/>
      <c r="E11" s="21" t="s">
        <v>21</v>
      </c>
      <c r="AK11" s="23" t="s">
        <v>26</v>
      </c>
      <c r="AN11" s="21" t="s">
        <v>1</v>
      </c>
      <c r="AR11" s="16"/>
      <c r="BE11" s="159"/>
      <c r="BS11" s="13" t="s">
        <v>6</v>
      </c>
    </row>
    <row r="12" spans="1:74" ht="6.95" customHeight="1">
      <c r="B12" s="16"/>
      <c r="AR12" s="16"/>
      <c r="BE12" s="159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59"/>
      <c r="BS13" s="13" t="s">
        <v>6</v>
      </c>
    </row>
    <row r="14" spans="1:74" ht="12.95">
      <c r="B14" s="16"/>
      <c r="E14" s="163" t="s">
        <v>28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23" t="s">
        <v>26</v>
      </c>
      <c r="AN14" s="25" t="s">
        <v>28</v>
      </c>
      <c r="AR14" s="16"/>
      <c r="BE14" s="159"/>
      <c r="BS14" s="13" t="s">
        <v>6</v>
      </c>
    </row>
    <row r="15" spans="1:74" ht="6.95" customHeight="1">
      <c r="B15" s="16"/>
      <c r="AR15" s="16"/>
      <c r="BE15" s="159"/>
      <c r="BS15" s="13" t="s">
        <v>4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59"/>
      <c r="BS16" s="13" t="s">
        <v>4</v>
      </c>
    </row>
    <row r="17" spans="2:71" ht="18.600000000000001" customHeight="1">
      <c r="B17" s="16"/>
      <c r="E17" s="21" t="s">
        <v>21</v>
      </c>
      <c r="AK17" s="23" t="s">
        <v>26</v>
      </c>
      <c r="AN17" s="21" t="s">
        <v>1</v>
      </c>
      <c r="AR17" s="16"/>
      <c r="BE17" s="159"/>
      <c r="BS17" s="13" t="s">
        <v>30</v>
      </c>
    </row>
    <row r="18" spans="2:71" ht="6.95" customHeight="1">
      <c r="B18" s="16"/>
      <c r="AR18" s="16"/>
      <c r="BE18" s="159"/>
      <c r="BS18" s="13" t="s">
        <v>6</v>
      </c>
    </row>
    <row r="19" spans="2:71" ht="12" customHeight="1">
      <c r="B19" s="16"/>
      <c r="D19" s="23" t="s">
        <v>31</v>
      </c>
      <c r="AK19" s="23" t="s">
        <v>25</v>
      </c>
      <c r="AN19" s="21" t="s">
        <v>1</v>
      </c>
      <c r="AR19" s="16"/>
      <c r="BE19" s="159"/>
      <c r="BS19" s="13" t="s">
        <v>6</v>
      </c>
    </row>
    <row r="20" spans="2:71" ht="18.600000000000001" customHeight="1">
      <c r="B20" s="16"/>
      <c r="E20" s="21" t="s">
        <v>21</v>
      </c>
      <c r="AK20" s="23" t="s">
        <v>26</v>
      </c>
      <c r="AN20" s="21" t="s">
        <v>1</v>
      </c>
      <c r="AR20" s="16"/>
      <c r="BE20" s="159"/>
      <c r="BS20" s="13" t="s">
        <v>30</v>
      </c>
    </row>
    <row r="21" spans="2:71" ht="6.95" customHeight="1">
      <c r="B21" s="16"/>
      <c r="AR21" s="16"/>
      <c r="BE21" s="159"/>
    </row>
    <row r="22" spans="2:71" ht="12" customHeight="1">
      <c r="B22" s="16"/>
      <c r="D22" s="23" t="s">
        <v>32</v>
      </c>
      <c r="AR22" s="16"/>
      <c r="BE22" s="159"/>
    </row>
    <row r="23" spans="2:71" ht="16.5" customHeight="1">
      <c r="B23" s="16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6"/>
      <c r="BE23" s="159"/>
    </row>
    <row r="24" spans="2:71" ht="6.95" customHeight="1">
      <c r="B24" s="16"/>
      <c r="AR24" s="16"/>
      <c r="BE24" s="15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9"/>
    </row>
    <row r="26" spans="2:71" s="1" customFormat="1" ht="26.1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6">
        <f>ROUND(AG94,2)</f>
        <v>0</v>
      </c>
      <c r="AL26" s="167"/>
      <c r="AM26" s="167"/>
      <c r="AN26" s="167"/>
      <c r="AO26" s="167"/>
      <c r="AR26" s="28"/>
      <c r="BE26" s="159"/>
    </row>
    <row r="27" spans="2:71" s="1" customFormat="1" ht="6.95" customHeight="1">
      <c r="B27" s="28"/>
      <c r="AR27" s="28"/>
      <c r="BE27" s="159"/>
    </row>
    <row r="28" spans="2:71" s="1" customFormat="1" ht="12.95">
      <c r="B28" s="28"/>
      <c r="L28" s="168" t="s">
        <v>34</v>
      </c>
      <c r="M28" s="168"/>
      <c r="N28" s="168"/>
      <c r="O28" s="168"/>
      <c r="P28" s="168"/>
      <c r="W28" s="168" t="s">
        <v>35</v>
      </c>
      <c r="X28" s="168"/>
      <c r="Y28" s="168"/>
      <c r="Z28" s="168"/>
      <c r="AA28" s="168"/>
      <c r="AB28" s="168"/>
      <c r="AC28" s="168"/>
      <c r="AD28" s="168"/>
      <c r="AE28" s="168"/>
      <c r="AK28" s="168" t="s">
        <v>36</v>
      </c>
      <c r="AL28" s="168"/>
      <c r="AM28" s="168"/>
      <c r="AN28" s="168"/>
      <c r="AO28" s="168"/>
      <c r="AR28" s="28"/>
      <c r="BE28" s="159"/>
    </row>
    <row r="29" spans="2:71" s="2" customFormat="1" ht="14.45" customHeight="1">
      <c r="B29" s="31"/>
      <c r="D29" s="23" t="s">
        <v>37</v>
      </c>
      <c r="F29" s="23" t="s">
        <v>38</v>
      </c>
      <c r="L29" s="153">
        <v>0.21</v>
      </c>
      <c r="M29" s="152"/>
      <c r="N29" s="152"/>
      <c r="O29" s="152"/>
      <c r="P29" s="152"/>
      <c r="W29" s="151">
        <f>ROUND(AZ94, 2)</f>
        <v>0</v>
      </c>
      <c r="X29" s="152"/>
      <c r="Y29" s="152"/>
      <c r="Z29" s="152"/>
      <c r="AA29" s="152"/>
      <c r="AB29" s="152"/>
      <c r="AC29" s="152"/>
      <c r="AD29" s="152"/>
      <c r="AE29" s="152"/>
      <c r="AK29" s="151">
        <f>ROUND(AV94, 2)</f>
        <v>0</v>
      </c>
      <c r="AL29" s="152"/>
      <c r="AM29" s="152"/>
      <c r="AN29" s="152"/>
      <c r="AO29" s="152"/>
      <c r="AR29" s="31"/>
      <c r="BE29" s="160"/>
    </row>
    <row r="30" spans="2:71" s="2" customFormat="1" ht="14.45" customHeight="1">
      <c r="B30" s="31"/>
      <c r="F30" s="23" t="s">
        <v>39</v>
      </c>
      <c r="L30" s="153">
        <v>0.12</v>
      </c>
      <c r="M30" s="152"/>
      <c r="N30" s="152"/>
      <c r="O30" s="152"/>
      <c r="P30" s="152"/>
      <c r="W30" s="151">
        <f>ROUND(BA94, 2)</f>
        <v>0</v>
      </c>
      <c r="X30" s="152"/>
      <c r="Y30" s="152"/>
      <c r="Z30" s="152"/>
      <c r="AA30" s="152"/>
      <c r="AB30" s="152"/>
      <c r="AC30" s="152"/>
      <c r="AD30" s="152"/>
      <c r="AE30" s="152"/>
      <c r="AK30" s="151">
        <f>ROUND(AW94, 2)</f>
        <v>0</v>
      </c>
      <c r="AL30" s="152"/>
      <c r="AM30" s="152"/>
      <c r="AN30" s="152"/>
      <c r="AO30" s="152"/>
      <c r="AR30" s="31"/>
      <c r="BE30" s="160"/>
    </row>
    <row r="31" spans="2:71" s="2" customFormat="1" ht="14.45" hidden="1" customHeight="1">
      <c r="B31" s="31"/>
      <c r="F31" s="23" t="s">
        <v>40</v>
      </c>
      <c r="L31" s="153">
        <v>0.21</v>
      </c>
      <c r="M31" s="152"/>
      <c r="N31" s="152"/>
      <c r="O31" s="152"/>
      <c r="P31" s="152"/>
      <c r="W31" s="151">
        <f>ROUND(BB94, 2)</f>
        <v>0</v>
      </c>
      <c r="X31" s="152"/>
      <c r="Y31" s="152"/>
      <c r="Z31" s="152"/>
      <c r="AA31" s="152"/>
      <c r="AB31" s="152"/>
      <c r="AC31" s="152"/>
      <c r="AD31" s="152"/>
      <c r="AE31" s="152"/>
      <c r="AK31" s="151">
        <v>0</v>
      </c>
      <c r="AL31" s="152"/>
      <c r="AM31" s="152"/>
      <c r="AN31" s="152"/>
      <c r="AO31" s="152"/>
      <c r="AR31" s="31"/>
      <c r="BE31" s="160"/>
    </row>
    <row r="32" spans="2:71" s="2" customFormat="1" ht="14.45" hidden="1" customHeight="1">
      <c r="B32" s="31"/>
      <c r="F32" s="23" t="s">
        <v>41</v>
      </c>
      <c r="L32" s="153">
        <v>0.12</v>
      </c>
      <c r="M32" s="152"/>
      <c r="N32" s="152"/>
      <c r="O32" s="152"/>
      <c r="P32" s="152"/>
      <c r="W32" s="151">
        <f>ROUND(BC94, 2)</f>
        <v>0</v>
      </c>
      <c r="X32" s="152"/>
      <c r="Y32" s="152"/>
      <c r="Z32" s="152"/>
      <c r="AA32" s="152"/>
      <c r="AB32" s="152"/>
      <c r="AC32" s="152"/>
      <c r="AD32" s="152"/>
      <c r="AE32" s="152"/>
      <c r="AK32" s="151">
        <v>0</v>
      </c>
      <c r="AL32" s="152"/>
      <c r="AM32" s="152"/>
      <c r="AN32" s="152"/>
      <c r="AO32" s="152"/>
      <c r="AR32" s="31"/>
      <c r="BE32" s="160"/>
    </row>
    <row r="33" spans="2:57" s="2" customFormat="1" ht="14.45" hidden="1" customHeight="1">
      <c r="B33" s="31"/>
      <c r="F33" s="23" t="s">
        <v>42</v>
      </c>
      <c r="L33" s="153">
        <v>0</v>
      </c>
      <c r="M33" s="152"/>
      <c r="N33" s="152"/>
      <c r="O33" s="152"/>
      <c r="P33" s="152"/>
      <c r="W33" s="151">
        <f>ROUND(BD94, 2)</f>
        <v>0</v>
      </c>
      <c r="X33" s="152"/>
      <c r="Y33" s="152"/>
      <c r="Z33" s="152"/>
      <c r="AA33" s="152"/>
      <c r="AB33" s="152"/>
      <c r="AC33" s="152"/>
      <c r="AD33" s="152"/>
      <c r="AE33" s="152"/>
      <c r="AK33" s="151">
        <v>0</v>
      </c>
      <c r="AL33" s="152"/>
      <c r="AM33" s="152"/>
      <c r="AN33" s="152"/>
      <c r="AO33" s="152"/>
      <c r="AR33" s="31"/>
      <c r="BE33" s="160"/>
    </row>
    <row r="34" spans="2:57" s="1" customFormat="1" ht="6.95" customHeight="1">
      <c r="B34" s="28"/>
      <c r="AR34" s="28"/>
      <c r="BE34" s="159"/>
    </row>
    <row r="35" spans="2:57" s="1" customFormat="1" ht="26.1" customHeight="1">
      <c r="B35" s="28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57" t="s">
        <v>45</v>
      </c>
      <c r="Y35" s="155"/>
      <c r="Z35" s="155"/>
      <c r="AA35" s="155"/>
      <c r="AB35" s="155"/>
      <c r="AC35" s="34"/>
      <c r="AD35" s="34"/>
      <c r="AE35" s="34"/>
      <c r="AF35" s="34"/>
      <c r="AG35" s="34"/>
      <c r="AH35" s="34"/>
      <c r="AI35" s="34"/>
      <c r="AJ35" s="34"/>
      <c r="AK35" s="154">
        <f>SUM(AK26:AK33)</f>
        <v>0</v>
      </c>
      <c r="AL35" s="155"/>
      <c r="AM35" s="155"/>
      <c r="AN35" s="155"/>
      <c r="AO35" s="156"/>
      <c r="AP35" s="32"/>
      <c r="AQ35" s="32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95">
      <c r="B60" s="28"/>
      <c r="D60" s="38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8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8" t="s">
        <v>48</v>
      </c>
      <c r="AI60" s="30"/>
      <c r="AJ60" s="30"/>
      <c r="AK60" s="30"/>
      <c r="AL60" s="30"/>
      <c r="AM60" s="38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95">
      <c r="B64" s="28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95">
      <c r="B75" s="28"/>
      <c r="D75" s="38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8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8" t="s">
        <v>48</v>
      </c>
      <c r="AI75" s="30"/>
      <c r="AJ75" s="30"/>
      <c r="AK75" s="30"/>
      <c r="AL75" s="30"/>
      <c r="AM75" s="38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8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8"/>
    </row>
    <row r="82" spans="1:91" s="1" customFormat="1" ht="24.95" customHeight="1">
      <c r="B82" s="28"/>
      <c r="C82" s="17" t="s">
        <v>52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3"/>
      <c r="C84" s="23" t="s">
        <v>13</v>
      </c>
      <c r="L84" s="3" t="str">
        <f>K5</f>
        <v>IMPORT</v>
      </c>
      <c r="AR84" s="43"/>
    </row>
    <row r="85" spans="1:91" s="4" customFormat="1" ht="36.950000000000003" customHeight="1">
      <c r="B85" s="44"/>
      <c r="C85" s="45" t="s">
        <v>16</v>
      </c>
      <c r="L85" s="171" t="str">
        <f>K6</f>
        <v>Domov seniorů  Ústí nad Orlicí rozpočet FVE + hromosvod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4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6" t="str">
        <f>IF(K8="","",K8)</f>
        <v xml:space="preserve"> </v>
      </c>
      <c r="AI87" s="23" t="s">
        <v>22</v>
      </c>
      <c r="AM87" s="173" t="str">
        <f>IF(AN8= "","",AN8)</f>
        <v>11. 9. 2024</v>
      </c>
      <c r="AN87" s="17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74" t="str">
        <f>IF(E17="","",E17)</f>
        <v xml:space="preserve"> </v>
      </c>
      <c r="AN89" s="175"/>
      <c r="AO89" s="175"/>
      <c r="AP89" s="175"/>
      <c r="AR89" s="28"/>
      <c r="AS89" s="179" t="s">
        <v>53</v>
      </c>
      <c r="AT89" s="180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74" t="str">
        <f>IF(E20="","",E20)</f>
        <v xml:space="preserve"> </v>
      </c>
      <c r="AN90" s="175"/>
      <c r="AO90" s="175"/>
      <c r="AP90" s="175"/>
      <c r="AR90" s="28"/>
      <c r="AS90" s="181"/>
      <c r="AT90" s="182"/>
      <c r="BD90" s="50"/>
    </row>
    <row r="91" spans="1:91" s="1" customFormat="1" ht="10.7" customHeight="1">
      <c r="B91" s="28"/>
      <c r="AR91" s="28"/>
      <c r="AS91" s="181"/>
      <c r="AT91" s="182"/>
      <c r="BD91" s="50"/>
    </row>
    <row r="92" spans="1:91" s="1" customFormat="1" ht="29.25" customHeight="1">
      <c r="B92" s="28"/>
      <c r="C92" s="183" t="s">
        <v>54</v>
      </c>
      <c r="D92" s="184"/>
      <c r="E92" s="184"/>
      <c r="F92" s="184"/>
      <c r="G92" s="184"/>
      <c r="H92" s="51"/>
      <c r="I92" s="186" t="s">
        <v>55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5" t="s">
        <v>56</v>
      </c>
      <c r="AH92" s="184"/>
      <c r="AI92" s="184"/>
      <c r="AJ92" s="184"/>
      <c r="AK92" s="184"/>
      <c r="AL92" s="184"/>
      <c r="AM92" s="184"/>
      <c r="AN92" s="186" t="s">
        <v>57</v>
      </c>
      <c r="AO92" s="184"/>
      <c r="AP92" s="187"/>
      <c r="AQ92" s="52" t="s">
        <v>58</v>
      </c>
      <c r="AR92" s="28"/>
      <c r="AS92" s="53" t="s">
        <v>59</v>
      </c>
      <c r="AT92" s="54" t="s">
        <v>60</v>
      </c>
      <c r="AU92" s="54" t="s">
        <v>61</v>
      </c>
      <c r="AV92" s="54" t="s">
        <v>62</v>
      </c>
      <c r="AW92" s="54" t="s">
        <v>63</v>
      </c>
      <c r="AX92" s="54" t="s">
        <v>64</v>
      </c>
      <c r="AY92" s="54" t="s">
        <v>65</v>
      </c>
      <c r="AZ92" s="54" t="s">
        <v>66</v>
      </c>
      <c r="BA92" s="54" t="s">
        <v>67</v>
      </c>
      <c r="BB92" s="54" t="s">
        <v>68</v>
      </c>
      <c r="BC92" s="54" t="s">
        <v>69</v>
      </c>
      <c r="BD92" s="55" t="s">
        <v>70</v>
      </c>
    </row>
    <row r="93" spans="1:91" s="1" customFormat="1" ht="10.7" customHeight="1">
      <c r="B93" s="28"/>
      <c r="AR93" s="28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76">
        <f>ROUND(SUM(AG95:AG98),2)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1" t="s">
        <v>1</v>
      </c>
      <c r="AR94" s="57"/>
      <c r="AS94" s="62">
        <f>ROUND(SUM(AS95:AS98),2)</f>
        <v>0</v>
      </c>
      <c r="AT94" s="63">
        <f>ROUND(SUM(AV94:AW94),2)</f>
        <v>0</v>
      </c>
      <c r="AU94" s="64">
        <f>ROUND(SUM(AU95:AU98),5)</f>
        <v>0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ROUND(SUM(AZ95:AZ98),2)</f>
        <v>0</v>
      </c>
      <c r="BA94" s="63">
        <f>ROUND(SUM(BA95:BA98),2)</f>
        <v>0</v>
      </c>
      <c r="BB94" s="63">
        <f>ROUND(SUM(BB95:BB98),2)</f>
        <v>0</v>
      </c>
      <c r="BC94" s="63">
        <f>ROUND(SUM(BC95:BC98),2)</f>
        <v>0</v>
      </c>
      <c r="BD94" s="65">
        <f>ROUND(SUM(BD95:BD98),2)</f>
        <v>0</v>
      </c>
      <c r="BS94" s="66" t="s">
        <v>72</v>
      </c>
      <c r="BT94" s="66" t="s">
        <v>73</v>
      </c>
      <c r="BU94" s="67" t="s">
        <v>74</v>
      </c>
      <c r="BV94" s="66" t="s">
        <v>14</v>
      </c>
      <c r="BW94" s="66" t="s">
        <v>5</v>
      </c>
      <c r="BX94" s="66" t="s">
        <v>75</v>
      </c>
      <c r="CL94" s="66" t="s">
        <v>1</v>
      </c>
    </row>
    <row r="95" spans="1:91" s="6" customFormat="1" ht="16.5" customHeight="1">
      <c r="A95" s="68" t="s">
        <v>76</v>
      </c>
      <c r="B95" s="69"/>
      <c r="C95" s="70"/>
      <c r="D95" s="178" t="s">
        <v>77</v>
      </c>
      <c r="E95" s="178"/>
      <c r="F95" s="178"/>
      <c r="G95" s="178"/>
      <c r="H95" s="178"/>
      <c r="I95" s="71"/>
      <c r="J95" s="178" t="s">
        <v>78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69">
        <f>'00 - Vedlejší rozpočtové ...'!J30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2" t="s">
        <v>79</v>
      </c>
      <c r="AR95" s="69"/>
      <c r="AS95" s="73">
        <v>0</v>
      </c>
      <c r="AT95" s="74">
        <f>ROUND(SUM(AV95:AW95),2)</f>
        <v>0</v>
      </c>
      <c r="AU95" s="75">
        <f>'00 - Vedlejší rozpočtové ...'!P126</f>
        <v>0</v>
      </c>
      <c r="AV95" s="74">
        <f>'00 - Vedlejší rozpočtové ...'!J33</f>
        <v>0</v>
      </c>
      <c r="AW95" s="74">
        <f>'00 - Vedlejší rozpočtové ...'!J34</f>
        <v>0</v>
      </c>
      <c r="AX95" s="74">
        <f>'00 - Vedlejší rozpočtové ...'!J35</f>
        <v>0</v>
      </c>
      <c r="AY95" s="74">
        <f>'00 - Vedlejší rozpočtové ...'!J36</f>
        <v>0</v>
      </c>
      <c r="AZ95" s="74">
        <f>'00 - Vedlejší rozpočtové ...'!F33</f>
        <v>0</v>
      </c>
      <c r="BA95" s="74">
        <f>'00 - Vedlejší rozpočtové ...'!F34</f>
        <v>0</v>
      </c>
      <c r="BB95" s="74">
        <f>'00 - Vedlejší rozpočtové ...'!F35</f>
        <v>0</v>
      </c>
      <c r="BC95" s="74">
        <f>'00 - Vedlejší rozpočtové ...'!F36</f>
        <v>0</v>
      </c>
      <c r="BD95" s="76">
        <f>'00 - Vedlejší rozpočtové ...'!F37</f>
        <v>0</v>
      </c>
      <c r="BT95" s="77" t="s">
        <v>80</v>
      </c>
      <c r="BV95" s="77" t="s">
        <v>14</v>
      </c>
      <c r="BW95" s="77" t="s">
        <v>81</v>
      </c>
      <c r="BX95" s="77" t="s">
        <v>5</v>
      </c>
      <c r="CL95" s="77" t="s">
        <v>1</v>
      </c>
      <c r="CM95" s="77" t="s">
        <v>82</v>
      </c>
    </row>
    <row r="96" spans="1:91" s="6" customFormat="1" ht="16.5" customHeight="1">
      <c r="A96" s="68" t="s">
        <v>76</v>
      </c>
      <c r="B96" s="69"/>
      <c r="C96" s="70"/>
      <c r="D96" s="178" t="s">
        <v>83</v>
      </c>
      <c r="E96" s="178"/>
      <c r="F96" s="178"/>
      <c r="G96" s="178"/>
      <c r="H96" s="178"/>
      <c r="I96" s="71"/>
      <c r="J96" s="178" t="s">
        <v>84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69">
        <f>'01 - FVE'!J30</f>
        <v>0</v>
      </c>
      <c r="AH96" s="170"/>
      <c r="AI96" s="170"/>
      <c r="AJ96" s="170"/>
      <c r="AK96" s="170"/>
      <c r="AL96" s="170"/>
      <c r="AM96" s="170"/>
      <c r="AN96" s="169">
        <f>SUM(AG96,AT96)</f>
        <v>0</v>
      </c>
      <c r="AO96" s="170"/>
      <c r="AP96" s="170"/>
      <c r="AQ96" s="72" t="s">
        <v>79</v>
      </c>
      <c r="AR96" s="69"/>
      <c r="AS96" s="73">
        <v>0</v>
      </c>
      <c r="AT96" s="74">
        <f>ROUND(SUM(AV96:AW96),2)</f>
        <v>0</v>
      </c>
      <c r="AU96" s="75">
        <f>'01 - FVE'!P123</f>
        <v>0</v>
      </c>
      <c r="AV96" s="74">
        <f>'01 - FVE'!J33</f>
        <v>0</v>
      </c>
      <c r="AW96" s="74">
        <f>'01 - FVE'!J34</f>
        <v>0</v>
      </c>
      <c r="AX96" s="74">
        <f>'01 - FVE'!J35</f>
        <v>0</v>
      </c>
      <c r="AY96" s="74">
        <f>'01 - FVE'!J36</f>
        <v>0</v>
      </c>
      <c r="AZ96" s="74">
        <f>'01 - FVE'!F33</f>
        <v>0</v>
      </c>
      <c r="BA96" s="74">
        <f>'01 - FVE'!F34</f>
        <v>0</v>
      </c>
      <c r="BB96" s="74">
        <f>'01 - FVE'!F35</f>
        <v>0</v>
      </c>
      <c r="BC96" s="74">
        <f>'01 - FVE'!F36</f>
        <v>0</v>
      </c>
      <c r="BD96" s="76">
        <f>'01 - FVE'!F37</f>
        <v>0</v>
      </c>
      <c r="BT96" s="77" t="s">
        <v>80</v>
      </c>
      <c r="BV96" s="77" t="s">
        <v>14</v>
      </c>
      <c r="BW96" s="77" t="s">
        <v>85</v>
      </c>
      <c r="BX96" s="77" t="s">
        <v>5</v>
      </c>
      <c r="CL96" s="77" t="s">
        <v>1</v>
      </c>
      <c r="CM96" s="77" t="s">
        <v>82</v>
      </c>
    </row>
    <row r="97" spans="1:91" s="6" customFormat="1" ht="16.5" customHeight="1">
      <c r="A97" s="68" t="s">
        <v>76</v>
      </c>
      <c r="B97" s="69"/>
      <c r="C97" s="70"/>
      <c r="D97" s="178" t="s">
        <v>86</v>
      </c>
      <c r="E97" s="178"/>
      <c r="F97" s="178"/>
      <c r="G97" s="178"/>
      <c r="H97" s="178"/>
      <c r="I97" s="71"/>
      <c r="J97" s="178" t="s">
        <v>87</v>
      </c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69">
        <f>'02 - Hromosvod'!J30</f>
        <v>0</v>
      </c>
      <c r="AH97" s="170"/>
      <c r="AI97" s="170"/>
      <c r="AJ97" s="170"/>
      <c r="AK97" s="170"/>
      <c r="AL97" s="170"/>
      <c r="AM97" s="170"/>
      <c r="AN97" s="169">
        <f>SUM(AG97,AT97)</f>
        <v>0</v>
      </c>
      <c r="AO97" s="170"/>
      <c r="AP97" s="170"/>
      <c r="AQ97" s="72" t="s">
        <v>79</v>
      </c>
      <c r="AR97" s="69"/>
      <c r="AS97" s="73">
        <v>0</v>
      </c>
      <c r="AT97" s="74">
        <f>ROUND(SUM(AV97:AW97),2)</f>
        <v>0</v>
      </c>
      <c r="AU97" s="75">
        <f>'02 - Hromosvod'!P118</f>
        <v>0</v>
      </c>
      <c r="AV97" s="74">
        <f>'02 - Hromosvod'!J33</f>
        <v>0</v>
      </c>
      <c r="AW97" s="74">
        <f>'02 - Hromosvod'!J34</f>
        <v>0</v>
      </c>
      <c r="AX97" s="74">
        <f>'02 - Hromosvod'!J35</f>
        <v>0</v>
      </c>
      <c r="AY97" s="74">
        <f>'02 - Hromosvod'!J36</f>
        <v>0</v>
      </c>
      <c r="AZ97" s="74">
        <f>'02 - Hromosvod'!F33</f>
        <v>0</v>
      </c>
      <c r="BA97" s="74">
        <f>'02 - Hromosvod'!F34</f>
        <v>0</v>
      </c>
      <c r="BB97" s="74">
        <f>'02 - Hromosvod'!F35</f>
        <v>0</v>
      </c>
      <c r="BC97" s="74">
        <f>'02 - Hromosvod'!F36</f>
        <v>0</v>
      </c>
      <c r="BD97" s="76">
        <f>'02 - Hromosvod'!F37</f>
        <v>0</v>
      </c>
      <c r="BT97" s="77" t="s">
        <v>80</v>
      </c>
      <c r="BV97" s="77" t="s">
        <v>14</v>
      </c>
      <c r="BW97" s="77" t="s">
        <v>88</v>
      </c>
      <c r="BX97" s="77" t="s">
        <v>5</v>
      </c>
      <c r="CL97" s="77" t="s">
        <v>1</v>
      </c>
      <c r="CM97" s="77" t="s">
        <v>82</v>
      </c>
    </row>
    <row r="98" spans="1:91" s="6" customFormat="1" ht="16.5" customHeight="1">
      <c r="A98" s="68" t="s">
        <v>76</v>
      </c>
      <c r="B98" s="69"/>
      <c r="C98" s="70"/>
      <c r="D98" s="178" t="s">
        <v>89</v>
      </c>
      <c r="E98" s="178"/>
      <c r="F98" s="178"/>
      <c r="G98" s="178"/>
      <c r="H98" s="178"/>
      <c r="I98" s="71"/>
      <c r="J98" s="178" t="s">
        <v>90</v>
      </c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69">
        <f>'03 - Ostatní'!J30</f>
        <v>0</v>
      </c>
      <c r="AH98" s="170"/>
      <c r="AI98" s="170"/>
      <c r="AJ98" s="170"/>
      <c r="AK98" s="170"/>
      <c r="AL98" s="170"/>
      <c r="AM98" s="170"/>
      <c r="AN98" s="169">
        <f>SUM(AG98,AT98)</f>
        <v>0</v>
      </c>
      <c r="AO98" s="170"/>
      <c r="AP98" s="170"/>
      <c r="AQ98" s="72" t="s">
        <v>79</v>
      </c>
      <c r="AR98" s="69"/>
      <c r="AS98" s="78">
        <v>0</v>
      </c>
      <c r="AT98" s="79">
        <f>ROUND(SUM(AV98:AW98),2)</f>
        <v>0</v>
      </c>
      <c r="AU98" s="80">
        <f>'03 - Ostatní'!P122</f>
        <v>0</v>
      </c>
      <c r="AV98" s="79">
        <f>'03 - Ostatní'!J33</f>
        <v>0</v>
      </c>
      <c r="AW98" s="79">
        <f>'03 - Ostatní'!J34</f>
        <v>0</v>
      </c>
      <c r="AX98" s="79">
        <f>'03 - Ostatní'!J35</f>
        <v>0</v>
      </c>
      <c r="AY98" s="79">
        <f>'03 - Ostatní'!J36</f>
        <v>0</v>
      </c>
      <c r="AZ98" s="79">
        <f>'03 - Ostatní'!F33</f>
        <v>0</v>
      </c>
      <c r="BA98" s="79">
        <f>'03 - Ostatní'!F34</f>
        <v>0</v>
      </c>
      <c r="BB98" s="79">
        <f>'03 - Ostatní'!F35</f>
        <v>0</v>
      </c>
      <c r="BC98" s="79">
        <f>'03 - Ostatní'!F36</f>
        <v>0</v>
      </c>
      <c r="BD98" s="81">
        <f>'03 - Ostatní'!F37</f>
        <v>0</v>
      </c>
      <c r="BT98" s="77" t="s">
        <v>80</v>
      </c>
      <c r="BV98" s="77" t="s">
        <v>14</v>
      </c>
      <c r="BW98" s="77" t="s">
        <v>91</v>
      </c>
      <c r="BX98" s="77" t="s">
        <v>5</v>
      </c>
      <c r="CL98" s="77" t="s">
        <v>1</v>
      </c>
      <c r="CM98" s="77" t="s">
        <v>82</v>
      </c>
    </row>
    <row r="99" spans="1:91" s="1" customFormat="1" ht="30" customHeight="1">
      <c r="B99" s="28"/>
      <c r="AR99" s="28"/>
    </row>
    <row r="100" spans="1:91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8"/>
    </row>
  </sheetData>
  <sheetProtection algorithmName="SHA-512" hashValue="Ajz+liIllFIG4CgZWtZQ+YVa9Ir7Itieu2R+5X9NpdKu6ng2xSkINL/mFdvHSFFgkZrFOfKXjRZsEdkwWHj01Q==" saltValue="SVDG6YatYMLiGg34MNFP2H8+2OEmUFnqJdUUSOikXZgaZi5mVQUiPMBWgE9CroCff2SDP18i1IYpW86WOApgmA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0 - Vedlejší rozpočtové ...'!C2" display="/" xr:uid="{00000000-0004-0000-0000-000000000000}"/>
    <hyperlink ref="A96" location="'01 - FVE'!C2" display="/" xr:uid="{00000000-0004-0000-0000-000001000000}"/>
    <hyperlink ref="A97" location="'02 - Hromosvod'!C2" display="/" xr:uid="{00000000-0004-0000-0000-000002000000}"/>
    <hyperlink ref="A98" location="'03 - Ostatní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6"/>
  <sheetViews>
    <sheetView showGridLines="0" tabSelected="1" workbookViewId="0"/>
  </sheetViews>
  <sheetFormatPr defaultColWidth="12" defaultRowHeight="11.1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3" t="s">
        <v>81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9" t="str">
        <f>'Rekapitulace stavby'!K6</f>
        <v>Domov seniorů  Ústí nad Orlicí rozpočet FVE + hromosvod</v>
      </c>
      <c r="F7" s="190"/>
      <c r="G7" s="190"/>
      <c r="H7" s="190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1" t="s">
        <v>94</v>
      </c>
      <c r="F9" s="188"/>
      <c r="G9" s="188"/>
      <c r="H9" s="18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11. 9. 2024</v>
      </c>
      <c r="L12" s="28"/>
    </row>
    <row r="13" spans="2:46" s="1" customFormat="1" ht="10.7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1" t="str">
        <f>'Rekapitulace stavby'!E14</f>
        <v>Vyplň údaj</v>
      </c>
      <c r="F18" s="161"/>
      <c r="G18" s="161"/>
      <c r="H18" s="16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5" t="s">
        <v>1</v>
      </c>
      <c r="F27" s="165"/>
      <c r="G27" s="165"/>
      <c r="H27" s="165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ROUND(J126, 2)</f>
        <v>0</v>
      </c>
      <c r="L30" s="28"/>
    </row>
    <row r="31" spans="2:12" s="1" customFormat="1" ht="6.95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4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45" customHeight="1">
      <c r="B33" s="28"/>
      <c r="D33" s="86" t="s">
        <v>37</v>
      </c>
      <c r="E33" s="23" t="s">
        <v>38</v>
      </c>
      <c r="F33" s="87">
        <f>ROUND((SUM(BE126:BE145)),  2)</f>
        <v>0</v>
      </c>
      <c r="I33" s="88">
        <v>0.21</v>
      </c>
      <c r="J33" s="87">
        <f>ROUND(((SUM(BE126:BE145))*I33),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ROUND((SUM(BF126:BF145)),  2)</f>
        <v>0</v>
      </c>
      <c r="I34" s="88">
        <v>0.12</v>
      </c>
      <c r="J34" s="87">
        <f>ROUND(((SUM(BF126:BF145))*I34),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ROUND((SUM(BG126:BG145)),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ROUND((SUM(BH126:BH145)),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ROUND((SUM(BI126:BI145)),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95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95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95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4.95" customHeight="1">
      <c r="B82" s="28"/>
      <c r="C82" s="17" t="s">
        <v>95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9" t="str">
        <f>E7</f>
        <v>Domov seniorů  Ústí nad Orlicí rozpočet FVE + hromosvod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1" t="str">
        <f>E9</f>
        <v>00 - Vedlejší rozpočtové náklady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11. 9. 2024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7" customHeight="1">
      <c r="B96" s="28"/>
      <c r="C96" s="99" t="s">
        <v>98</v>
      </c>
      <c r="J96" s="60">
        <f>J126</f>
        <v>0</v>
      </c>
      <c r="L96" s="28"/>
      <c r="AU96" s="13" t="s">
        <v>99</v>
      </c>
    </row>
    <row r="97" spans="2:12" s="8" customFormat="1" ht="24.95" customHeight="1">
      <c r="B97" s="100"/>
      <c r="D97" s="101" t="s">
        <v>100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20.100000000000001" customHeight="1">
      <c r="B98" s="104"/>
      <c r="D98" s="105" t="s">
        <v>101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20.100000000000001" customHeight="1">
      <c r="B99" s="104"/>
      <c r="D99" s="105" t="s">
        <v>102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12" s="9" customFormat="1" ht="20.100000000000001" customHeight="1">
      <c r="B100" s="104"/>
      <c r="D100" s="105" t="s">
        <v>103</v>
      </c>
      <c r="E100" s="106"/>
      <c r="F100" s="106"/>
      <c r="G100" s="106"/>
      <c r="H100" s="106"/>
      <c r="I100" s="106"/>
      <c r="J100" s="107">
        <f>J132</f>
        <v>0</v>
      </c>
      <c r="L100" s="104"/>
    </row>
    <row r="101" spans="2:12" s="9" customFormat="1" ht="20.100000000000001" customHeight="1">
      <c r="B101" s="104"/>
      <c r="D101" s="105" t="s">
        <v>104</v>
      </c>
      <c r="E101" s="106"/>
      <c r="F101" s="106"/>
      <c r="G101" s="106"/>
      <c r="H101" s="106"/>
      <c r="I101" s="106"/>
      <c r="J101" s="107">
        <f>J134</f>
        <v>0</v>
      </c>
      <c r="L101" s="104"/>
    </row>
    <row r="102" spans="2:12" s="9" customFormat="1" ht="20.100000000000001" customHeight="1">
      <c r="B102" s="104"/>
      <c r="D102" s="105" t="s">
        <v>105</v>
      </c>
      <c r="E102" s="106"/>
      <c r="F102" s="106"/>
      <c r="G102" s="106"/>
      <c r="H102" s="106"/>
      <c r="I102" s="106"/>
      <c r="J102" s="107">
        <f>J136</f>
        <v>0</v>
      </c>
      <c r="L102" s="104"/>
    </row>
    <row r="103" spans="2:12" s="9" customFormat="1" ht="20.100000000000001" customHeight="1">
      <c r="B103" s="104"/>
      <c r="D103" s="105" t="s">
        <v>106</v>
      </c>
      <c r="E103" s="106"/>
      <c r="F103" s="106"/>
      <c r="G103" s="106"/>
      <c r="H103" s="106"/>
      <c r="I103" s="106"/>
      <c r="J103" s="107">
        <f>J138</f>
        <v>0</v>
      </c>
      <c r="L103" s="104"/>
    </row>
    <row r="104" spans="2:12" s="9" customFormat="1" ht="20.100000000000001" customHeight="1">
      <c r="B104" s="104"/>
      <c r="D104" s="105" t="s">
        <v>107</v>
      </c>
      <c r="E104" s="106"/>
      <c r="F104" s="106"/>
      <c r="G104" s="106"/>
      <c r="H104" s="106"/>
      <c r="I104" s="106"/>
      <c r="J104" s="107">
        <f>J140</f>
        <v>0</v>
      </c>
      <c r="L104" s="104"/>
    </row>
    <row r="105" spans="2:12" s="9" customFormat="1" ht="20.100000000000001" customHeight="1">
      <c r="B105" s="104"/>
      <c r="D105" s="105" t="s">
        <v>108</v>
      </c>
      <c r="E105" s="106"/>
      <c r="F105" s="106"/>
      <c r="G105" s="106"/>
      <c r="H105" s="106"/>
      <c r="I105" s="106"/>
      <c r="J105" s="107">
        <f>J142</f>
        <v>0</v>
      </c>
      <c r="L105" s="104"/>
    </row>
    <row r="106" spans="2:12" s="9" customFormat="1" ht="20.100000000000001" customHeight="1">
      <c r="B106" s="104"/>
      <c r="D106" s="105" t="s">
        <v>109</v>
      </c>
      <c r="E106" s="106"/>
      <c r="F106" s="106"/>
      <c r="G106" s="106"/>
      <c r="H106" s="106"/>
      <c r="I106" s="106"/>
      <c r="J106" s="107">
        <f>J144</f>
        <v>0</v>
      </c>
      <c r="L106" s="104"/>
    </row>
    <row r="107" spans="2:12" s="1" customFormat="1" ht="21.75" customHeight="1">
      <c r="B107" s="28"/>
      <c r="L107" s="28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8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8"/>
    </row>
    <row r="113" spans="2:63" s="1" customFormat="1" ht="24.95" customHeight="1">
      <c r="B113" s="28"/>
      <c r="C113" s="17" t="s">
        <v>110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3" t="s">
        <v>16</v>
      </c>
      <c r="L115" s="28"/>
    </row>
    <row r="116" spans="2:63" s="1" customFormat="1" ht="16.5" customHeight="1">
      <c r="B116" s="28"/>
      <c r="E116" s="189" t="str">
        <f>E7</f>
        <v>Domov seniorů  Ústí nad Orlicí rozpočet FVE + hromosvod</v>
      </c>
      <c r="F116" s="190"/>
      <c r="G116" s="190"/>
      <c r="H116" s="190"/>
      <c r="L116" s="28"/>
    </row>
    <row r="117" spans="2:63" s="1" customFormat="1" ht="12" customHeight="1">
      <c r="B117" s="28"/>
      <c r="C117" s="23" t="s">
        <v>93</v>
      </c>
      <c r="L117" s="28"/>
    </row>
    <row r="118" spans="2:63" s="1" customFormat="1" ht="16.5" customHeight="1">
      <c r="B118" s="28"/>
      <c r="E118" s="171" t="str">
        <f>E9</f>
        <v>00 - Vedlejší rozpočtové náklady</v>
      </c>
      <c r="F118" s="188"/>
      <c r="G118" s="188"/>
      <c r="H118" s="188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tr">
        <f>F12</f>
        <v xml:space="preserve"> </v>
      </c>
      <c r="I120" s="23" t="s">
        <v>22</v>
      </c>
      <c r="J120" s="47" t="str">
        <f>IF(J12="","",J12)</f>
        <v>11. 9. 2024</v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3" t="s">
        <v>24</v>
      </c>
      <c r="F122" s="21" t="str">
        <f>E15</f>
        <v xml:space="preserve"> </v>
      </c>
      <c r="I122" s="23" t="s">
        <v>29</v>
      </c>
      <c r="J122" s="26" t="str">
        <f>E21</f>
        <v xml:space="preserve"> </v>
      </c>
      <c r="L122" s="28"/>
    </row>
    <row r="123" spans="2:63" s="1" customFormat="1" ht="15.2" customHeight="1">
      <c r="B123" s="28"/>
      <c r="C123" s="23" t="s">
        <v>27</v>
      </c>
      <c r="F123" s="21" t="str">
        <f>IF(E18="","",E18)</f>
        <v>Vyplň údaj</v>
      </c>
      <c r="I123" s="23" t="s">
        <v>31</v>
      </c>
      <c r="J123" s="26" t="str">
        <f>E24</f>
        <v xml:space="preserve"> 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111</v>
      </c>
      <c r="D125" s="110" t="s">
        <v>58</v>
      </c>
      <c r="E125" s="110" t="s">
        <v>54</v>
      </c>
      <c r="F125" s="110" t="s">
        <v>55</v>
      </c>
      <c r="G125" s="110" t="s">
        <v>112</v>
      </c>
      <c r="H125" s="110" t="s">
        <v>113</v>
      </c>
      <c r="I125" s="110" t="s">
        <v>114</v>
      </c>
      <c r="J125" s="110" t="s">
        <v>97</v>
      </c>
      <c r="K125" s="111" t="s">
        <v>115</v>
      </c>
      <c r="L125" s="108"/>
      <c r="M125" s="53" t="s">
        <v>1</v>
      </c>
      <c r="N125" s="54" t="s">
        <v>37</v>
      </c>
      <c r="O125" s="54" t="s">
        <v>116</v>
      </c>
      <c r="P125" s="54" t="s">
        <v>117</v>
      </c>
      <c r="Q125" s="54" t="s">
        <v>118</v>
      </c>
      <c r="R125" s="54" t="s">
        <v>119</v>
      </c>
      <c r="S125" s="54" t="s">
        <v>120</v>
      </c>
      <c r="T125" s="55" t="s">
        <v>121</v>
      </c>
    </row>
    <row r="126" spans="2:63" s="1" customFormat="1" ht="22.7" customHeight="1">
      <c r="B126" s="28"/>
      <c r="C126" s="58" t="s">
        <v>122</v>
      </c>
      <c r="J126" s="112">
        <f>BK126</f>
        <v>0</v>
      </c>
      <c r="L126" s="28"/>
      <c r="M126" s="56"/>
      <c r="N126" s="48"/>
      <c r="O126" s="48"/>
      <c r="P126" s="113">
        <f>P127</f>
        <v>0</v>
      </c>
      <c r="Q126" s="48"/>
      <c r="R126" s="113">
        <f>R127</f>
        <v>0</v>
      </c>
      <c r="S126" s="48"/>
      <c r="T126" s="114">
        <f>T127</f>
        <v>0</v>
      </c>
      <c r="AT126" s="13" t="s">
        <v>72</v>
      </c>
      <c r="AU126" s="13" t="s">
        <v>99</v>
      </c>
      <c r="BK126" s="115">
        <f>BK127</f>
        <v>0</v>
      </c>
    </row>
    <row r="127" spans="2:63" s="11" customFormat="1" ht="26.1" customHeight="1">
      <c r="B127" s="116"/>
      <c r="D127" s="117" t="s">
        <v>72</v>
      </c>
      <c r="E127" s="118" t="s">
        <v>123</v>
      </c>
      <c r="F127" s="118" t="s">
        <v>78</v>
      </c>
      <c r="I127" s="119"/>
      <c r="J127" s="120">
        <f>BK127</f>
        <v>0</v>
      </c>
      <c r="L127" s="116"/>
      <c r="M127" s="121"/>
      <c r="P127" s="122">
        <f>P128+P130+P132+P134+P136+P138+P140+P142+P144</f>
        <v>0</v>
      </c>
      <c r="R127" s="122">
        <f>R128+R130+R132+R134+R136+R138+R140+R142+R144</f>
        <v>0</v>
      </c>
      <c r="T127" s="123">
        <f>T128+T130+T132+T134+T136+T138+T140+T142+T144</f>
        <v>0</v>
      </c>
      <c r="AR127" s="117" t="s">
        <v>124</v>
      </c>
      <c r="AT127" s="124" t="s">
        <v>72</v>
      </c>
      <c r="AU127" s="124" t="s">
        <v>73</v>
      </c>
      <c r="AY127" s="117" t="s">
        <v>125</v>
      </c>
      <c r="BK127" s="125">
        <f>BK128+BK130+BK132+BK134+BK136+BK138+BK140+BK142+BK144</f>
        <v>0</v>
      </c>
    </row>
    <row r="128" spans="2:63" s="11" customFormat="1" ht="22.7" customHeight="1">
      <c r="B128" s="116"/>
      <c r="D128" s="117" t="s">
        <v>72</v>
      </c>
      <c r="E128" s="126" t="s">
        <v>126</v>
      </c>
      <c r="F128" s="126" t="s">
        <v>127</v>
      </c>
      <c r="I128" s="119"/>
      <c r="J128" s="127">
        <f>BK128</f>
        <v>0</v>
      </c>
      <c r="L128" s="116"/>
      <c r="M128" s="121"/>
      <c r="P128" s="122">
        <f>P129</f>
        <v>0</v>
      </c>
      <c r="R128" s="122">
        <f>R129</f>
        <v>0</v>
      </c>
      <c r="T128" s="123">
        <f>T129</f>
        <v>0</v>
      </c>
      <c r="AR128" s="117" t="s">
        <v>124</v>
      </c>
      <c r="AT128" s="124" t="s">
        <v>72</v>
      </c>
      <c r="AU128" s="124" t="s">
        <v>80</v>
      </c>
      <c r="AY128" s="117" t="s">
        <v>125</v>
      </c>
      <c r="BK128" s="125">
        <f>BK129</f>
        <v>0</v>
      </c>
    </row>
    <row r="129" spans="2:65" s="1" customFormat="1" ht="16.5" customHeight="1">
      <c r="B129" s="28"/>
      <c r="C129" s="128" t="s">
        <v>80</v>
      </c>
      <c r="D129" s="128" t="s">
        <v>128</v>
      </c>
      <c r="E129" s="129" t="s">
        <v>129</v>
      </c>
      <c r="F129" s="130" t="s">
        <v>127</v>
      </c>
      <c r="G129" s="131" t="s">
        <v>130</v>
      </c>
      <c r="H129" s="132">
        <v>1</v>
      </c>
      <c r="I129" s="133"/>
      <c r="J129" s="134">
        <f>ROUND(I129*H129,2)</f>
        <v>0</v>
      </c>
      <c r="K129" s="130" t="s">
        <v>1</v>
      </c>
      <c r="L129" s="28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131</v>
      </c>
      <c r="AT129" s="139" t="s">
        <v>128</v>
      </c>
      <c r="AU129" s="139" t="s">
        <v>82</v>
      </c>
      <c r="AY129" s="13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80</v>
      </c>
      <c r="BK129" s="140">
        <f>ROUND(I129*H129,2)</f>
        <v>0</v>
      </c>
      <c r="BL129" s="13" t="s">
        <v>131</v>
      </c>
      <c r="BM129" s="139" t="s">
        <v>132</v>
      </c>
    </row>
    <row r="130" spans="2:65" s="11" customFormat="1" ht="22.7" customHeight="1">
      <c r="B130" s="116"/>
      <c r="D130" s="117" t="s">
        <v>72</v>
      </c>
      <c r="E130" s="126" t="s">
        <v>133</v>
      </c>
      <c r="F130" s="126" t="s">
        <v>134</v>
      </c>
      <c r="I130" s="119"/>
      <c r="J130" s="127">
        <f>BK130</f>
        <v>0</v>
      </c>
      <c r="L130" s="116"/>
      <c r="M130" s="121"/>
      <c r="P130" s="122">
        <f>P131</f>
        <v>0</v>
      </c>
      <c r="R130" s="122">
        <f>R131</f>
        <v>0</v>
      </c>
      <c r="T130" s="123">
        <f>T131</f>
        <v>0</v>
      </c>
      <c r="AR130" s="117" t="s">
        <v>124</v>
      </c>
      <c r="AT130" s="124" t="s">
        <v>72</v>
      </c>
      <c r="AU130" s="124" t="s">
        <v>80</v>
      </c>
      <c r="AY130" s="117" t="s">
        <v>125</v>
      </c>
      <c r="BK130" s="125">
        <f>BK131</f>
        <v>0</v>
      </c>
    </row>
    <row r="131" spans="2:65" s="1" customFormat="1" ht="16.5" customHeight="1">
      <c r="B131" s="28"/>
      <c r="C131" s="128" t="s">
        <v>82</v>
      </c>
      <c r="D131" s="128" t="s">
        <v>128</v>
      </c>
      <c r="E131" s="129" t="s">
        <v>135</v>
      </c>
      <c r="F131" s="130" t="s">
        <v>134</v>
      </c>
      <c r="G131" s="131" t="s">
        <v>130</v>
      </c>
      <c r="H131" s="132">
        <v>1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131</v>
      </c>
      <c r="AT131" s="139" t="s">
        <v>128</v>
      </c>
      <c r="AU131" s="139" t="s">
        <v>82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131</v>
      </c>
      <c r="BM131" s="139" t="s">
        <v>136</v>
      </c>
    </row>
    <row r="132" spans="2:65" s="11" customFormat="1" ht="22.7" customHeight="1">
      <c r="B132" s="116"/>
      <c r="D132" s="117" t="s">
        <v>72</v>
      </c>
      <c r="E132" s="126" t="s">
        <v>137</v>
      </c>
      <c r="F132" s="126" t="s">
        <v>138</v>
      </c>
      <c r="I132" s="119"/>
      <c r="J132" s="127">
        <f>BK132</f>
        <v>0</v>
      </c>
      <c r="L132" s="116"/>
      <c r="M132" s="121"/>
      <c r="P132" s="122">
        <f>P133</f>
        <v>0</v>
      </c>
      <c r="R132" s="122">
        <f>R133</f>
        <v>0</v>
      </c>
      <c r="T132" s="123">
        <f>T133</f>
        <v>0</v>
      </c>
      <c r="AR132" s="117" t="s">
        <v>124</v>
      </c>
      <c r="AT132" s="124" t="s">
        <v>72</v>
      </c>
      <c r="AU132" s="124" t="s">
        <v>80</v>
      </c>
      <c r="AY132" s="117" t="s">
        <v>125</v>
      </c>
      <c r="BK132" s="125">
        <f>BK133</f>
        <v>0</v>
      </c>
    </row>
    <row r="133" spans="2:65" s="1" customFormat="1" ht="16.5" customHeight="1">
      <c r="B133" s="28"/>
      <c r="C133" s="128" t="s">
        <v>139</v>
      </c>
      <c r="D133" s="128" t="s">
        <v>128</v>
      </c>
      <c r="E133" s="129" t="s">
        <v>140</v>
      </c>
      <c r="F133" s="130" t="s">
        <v>138</v>
      </c>
      <c r="G133" s="131" t="s">
        <v>130</v>
      </c>
      <c r="H133" s="132">
        <v>1</v>
      </c>
      <c r="I133" s="133"/>
      <c r="J133" s="134">
        <f>ROUND(I133*H133,2)</f>
        <v>0</v>
      </c>
      <c r="K133" s="130" t="s">
        <v>1</v>
      </c>
      <c r="L133" s="28"/>
      <c r="M133" s="135" t="s">
        <v>1</v>
      </c>
      <c r="N133" s="136" t="s">
        <v>38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131</v>
      </c>
      <c r="AT133" s="139" t="s">
        <v>128</v>
      </c>
      <c r="AU133" s="139" t="s">
        <v>82</v>
      </c>
      <c r="AY133" s="13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80</v>
      </c>
      <c r="BK133" s="140">
        <f>ROUND(I133*H133,2)</f>
        <v>0</v>
      </c>
      <c r="BL133" s="13" t="s">
        <v>131</v>
      </c>
      <c r="BM133" s="139" t="s">
        <v>141</v>
      </c>
    </row>
    <row r="134" spans="2:65" s="11" customFormat="1" ht="22.7" customHeight="1">
      <c r="B134" s="116"/>
      <c r="D134" s="117" t="s">
        <v>72</v>
      </c>
      <c r="E134" s="126" t="s">
        <v>142</v>
      </c>
      <c r="F134" s="126" t="s">
        <v>143</v>
      </c>
      <c r="I134" s="119"/>
      <c r="J134" s="127">
        <f>BK134</f>
        <v>0</v>
      </c>
      <c r="L134" s="116"/>
      <c r="M134" s="121"/>
      <c r="P134" s="122">
        <f>P135</f>
        <v>0</v>
      </c>
      <c r="R134" s="122">
        <f>R135</f>
        <v>0</v>
      </c>
      <c r="T134" s="123">
        <f>T135</f>
        <v>0</v>
      </c>
      <c r="AR134" s="117" t="s">
        <v>124</v>
      </c>
      <c r="AT134" s="124" t="s">
        <v>72</v>
      </c>
      <c r="AU134" s="124" t="s">
        <v>80</v>
      </c>
      <c r="AY134" s="117" t="s">
        <v>125</v>
      </c>
      <c r="BK134" s="125">
        <f>BK135</f>
        <v>0</v>
      </c>
    </row>
    <row r="135" spans="2:65" s="1" customFormat="1" ht="16.5" customHeight="1">
      <c r="B135" s="28"/>
      <c r="C135" s="128" t="s">
        <v>131</v>
      </c>
      <c r="D135" s="128" t="s">
        <v>128</v>
      </c>
      <c r="E135" s="129" t="s">
        <v>144</v>
      </c>
      <c r="F135" s="130" t="s">
        <v>143</v>
      </c>
      <c r="G135" s="131" t="s">
        <v>130</v>
      </c>
      <c r="H135" s="132">
        <v>1</v>
      </c>
      <c r="I135" s="133"/>
      <c r="J135" s="134">
        <f>ROUND(I135*H135,2)</f>
        <v>0</v>
      </c>
      <c r="K135" s="130" t="s">
        <v>1</v>
      </c>
      <c r="L135" s="28"/>
      <c r="M135" s="135" t="s">
        <v>1</v>
      </c>
      <c r="N135" s="136" t="s">
        <v>38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131</v>
      </c>
      <c r="AT135" s="139" t="s">
        <v>128</v>
      </c>
      <c r="AU135" s="139" t="s">
        <v>82</v>
      </c>
      <c r="AY135" s="13" t="s">
        <v>125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80</v>
      </c>
      <c r="BK135" s="140">
        <f>ROUND(I135*H135,2)</f>
        <v>0</v>
      </c>
      <c r="BL135" s="13" t="s">
        <v>131</v>
      </c>
      <c r="BM135" s="139" t="s">
        <v>145</v>
      </c>
    </row>
    <row r="136" spans="2:65" s="11" customFormat="1" ht="22.7" customHeight="1">
      <c r="B136" s="116"/>
      <c r="D136" s="117" t="s">
        <v>72</v>
      </c>
      <c r="E136" s="126" t="s">
        <v>146</v>
      </c>
      <c r="F136" s="126" t="s">
        <v>147</v>
      </c>
      <c r="I136" s="119"/>
      <c r="J136" s="127">
        <f>BK136</f>
        <v>0</v>
      </c>
      <c r="L136" s="116"/>
      <c r="M136" s="121"/>
      <c r="P136" s="122">
        <f>P137</f>
        <v>0</v>
      </c>
      <c r="R136" s="122">
        <f>R137</f>
        <v>0</v>
      </c>
      <c r="T136" s="123">
        <f>T137</f>
        <v>0</v>
      </c>
      <c r="AR136" s="117" t="s">
        <v>124</v>
      </c>
      <c r="AT136" s="124" t="s">
        <v>72</v>
      </c>
      <c r="AU136" s="124" t="s">
        <v>80</v>
      </c>
      <c r="AY136" s="117" t="s">
        <v>125</v>
      </c>
      <c r="BK136" s="125">
        <f>BK137</f>
        <v>0</v>
      </c>
    </row>
    <row r="137" spans="2:65" s="1" customFormat="1" ht="16.5" customHeight="1">
      <c r="B137" s="28"/>
      <c r="C137" s="128" t="s">
        <v>124</v>
      </c>
      <c r="D137" s="128" t="s">
        <v>128</v>
      </c>
      <c r="E137" s="129" t="s">
        <v>148</v>
      </c>
      <c r="F137" s="130" t="s">
        <v>147</v>
      </c>
      <c r="G137" s="131" t="s">
        <v>130</v>
      </c>
      <c r="H137" s="132">
        <v>1</v>
      </c>
      <c r="I137" s="133"/>
      <c r="J137" s="134">
        <f>ROUND(I137*H137,2)</f>
        <v>0</v>
      </c>
      <c r="K137" s="130" t="s">
        <v>1</v>
      </c>
      <c r="L137" s="28"/>
      <c r="M137" s="135" t="s">
        <v>1</v>
      </c>
      <c r="N137" s="136" t="s">
        <v>38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131</v>
      </c>
      <c r="AT137" s="139" t="s">
        <v>128</v>
      </c>
      <c r="AU137" s="139" t="s">
        <v>82</v>
      </c>
      <c r="AY137" s="13" t="s">
        <v>125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80</v>
      </c>
      <c r="BK137" s="140">
        <f>ROUND(I137*H137,2)</f>
        <v>0</v>
      </c>
      <c r="BL137" s="13" t="s">
        <v>131</v>
      </c>
      <c r="BM137" s="139" t="s">
        <v>149</v>
      </c>
    </row>
    <row r="138" spans="2:65" s="11" customFormat="1" ht="22.7" customHeight="1">
      <c r="B138" s="116"/>
      <c r="D138" s="117" t="s">
        <v>72</v>
      </c>
      <c r="E138" s="126" t="s">
        <v>150</v>
      </c>
      <c r="F138" s="126" t="s">
        <v>151</v>
      </c>
      <c r="I138" s="119"/>
      <c r="J138" s="127">
        <f>BK138</f>
        <v>0</v>
      </c>
      <c r="L138" s="116"/>
      <c r="M138" s="121"/>
      <c r="P138" s="122">
        <f>P139</f>
        <v>0</v>
      </c>
      <c r="R138" s="122">
        <f>R139</f>
        <v>0</v>
      </c>
      <c r="T138" s="123">
        <f>T139</f>
        <v>0</v>
      </c>
      <c r="AR138" s="117" t="s">
        <v>124</v>
      </c>
      <c r="AT138" s="124" t="s">
        <v>72</v>
      </c>
      <c r="AU138" s="124" t="s">
        <v>80</v>
      </c>
      <c r="AY138" s="117" t="s">
        <v>125</v>
      </c>
      <c r="BK138" s="125">
        <f>BK139</f>
        <v>0</v>
      </c>
    </row>
    <row r="139" spans="2:65" s="1" customFormat="1" ht="16.5" customHeight="1">
      <c r="B139" s="28"/>
      <c r="C139" s="128" t="s">
        <v>152</v>
      </c>
      <c r="D139" s="128" t="s">
        <v>128</v>
      </c>
      <c r="E139" s="129" t="s">
        <v>153</v>
      </c>
      <c r="F139" s="130" t="s">
        <v>151</v>
      </c>
      <c r="G139" s="131" t="s">
        <v>130</v>
      </c>
      <c r="H139" s="132">
        <v>1</v>
      </c>
      <c r="I139" s="133"/>
      <c r="J139" s="134">
        <f>ROUND(I139*H139,2)</f>
        <v>0</v>
      </c>
      <c r="K139" s="130" t="s">
        <v>1</v>
      </c>
      <c r="L139" s="28"/>
      <c r="M139" s="135" t="s">
        <v>1</v>
      </c>
      <c r="N139" s="136" t="s">
        <v>38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131</v>
      </c>
      <c r="AT139" s="139" t="s">
        <v>128</v>
      </c>
      <c r="AU139" s="139" t="s">
        <v>82</v>
      </c>
      <c r="AY139" s="13" t="s">
        <v>125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80</v>
      </c>
      <c r="BK139" s="140">
        <f>ROUND(I139*H139,2)</f>
        <v>0</v>
      </c>
      <c r="BL139" s="13" t="s">
        <v>131</v>
      </c>
      <c r="BM139" s="139" t="s">
        <v>154</v>
      </c>
    </row>
    <row r="140" spans="2:65" s="11" customFormat="1" ht="22.7" customHeight="1">
      <c r="B140" s="116"/>
      <c r="D140" s="117" t="s">
        <v>72</v>
      </c>
      <c r="E140" s="126" t="s">
        <v>155</v>
      </c>
      <c r="F140" s="126" t="s">
        <v>156</v>
      </c>
      <c r="I140" s="119"/>
      <c r="J140" s="127">
        <f>BK140</f>
        <v>0</v>
      </c>
      <c r="L140" s="116"/>
      <c r="M140" s="121"/>
      <c r="P140" s="122">
        <f>P141</f>
        <v>0</v>
      </c>
      <c r="R140" s="122">
        <f>R141</f>
        <v>0</v>
      </c>
      <c r="T140" s="123">
        <f>T141</f>
        <v>0</v>
      </c>
      <c r="AR140" s="117" t="s">
        <v>124</v>
      </c>
      <c r="AT140" s="124" t="s">
        <v>72</v>
      </c>
      <c r="AU140" s="124" t="s">
        <v>80</v>
      </c>
      <c r="AY140" s="117" t="s">
        <v>125</v>
      </c>
      <c r="BK140" s="125">
        <f>BK141</f>
        <v>0</v>
      </c>
    </row>
    <row r="141" spans="2:65" s="1" customFormat="1" ht="16.5" customHeight="1">
      <c r="B141" s="28"/>
      <c r="C141" s="128" t="s">
        <v>157</v>
      </c>
      <c r="D141" s="128" t="s">
        <v>128</v>
      </c>
      <c r="E141" s="129" t="s">
        <v>158</v>
      </c>
      <c r="F141" s="130" t="s">
        <v>156</v>
      </c>
      <c r="G141" s="131" t="s">
        <v>130</v>
      </c>
      <c r="H141" s="132">
        <v>1</v>
      </c>
      <c r="I141" s="133"/>
      <c r="J141" s="134">
        <f>ROUND(I141*H141,2)</f>
        <v>0</v>
      </c>
      <c r="K141" s="130" t="s">
        <v>1</v>
      </c>
      <c r="L141" s="28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131</v>
      </c>
      <c r="AT141" s="139" t="s">
        <v>128</v>
      </c>
      <c r="AU141" s="139" t="s">
        <v>82</v>
      </c>
      <c r="AY141" s="13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80</v>
      </c>
      <c r="BK141" s="140">
        <f>ROUND(I141*H141,2)</f>
        <v>0</v>
      </c>
      <c r="BL141" s="13" t="s">
        <v>131</v>
      </c>
      <c r="BM141" s="139" t="s">
        <v>159</v>
      </c>
    </row>
    <row r="142" spans="2:65" s="11" customFormat="1" ht="22.7" customHeight="1">
      <c r="B142" s="116"/>
      <c r="D142" s="117" t="s">
        <v>72</v>
      </c>
      <c r="E142" s="126" t="s">
        <v>160</v>
      </c>
      <c r="F142" s="126" t="s">
        <v>161</v>
      </c>
      <c r="I142" s="119"/>
      <c r="J142" s="127">
        <f>BK142</f>
        <v>0</v>
      </c>
      <c r="L142" s="116"/>
      <c r="M142" s="121"/>
      <c r="P142" s="122">
        <f>P143</f>
        <v>0</v>
      </c>
      <c r="R142" s="122">
        <f>R143</f>
        <v>0</v>
      </c>
      <c r="T142" s="123">
        <f>T143</f>
        <v>0</v>
      </c>
      <c r="AR142" s="117" t="s">
        <v>124</v>
      </c>
      <c r="AT142" s="124" t="s">
        <v>72</v>
      </c>
      <c r="AU142" s="124" t="s">
        <v>80</v>
      </c>
      <c r="AY142" s="117" t="s">
        <v>125</v>
      </c>
      <c r="BK142" s="125">
        <f>BK143</f>
        <v>0</v>
      </c>
    </row>
    <row r="143" spans="2:65" s="1" customFormat="1" ht="16.5" customHeight="1">
      <c r="B143" s="28"/>
      <c r="C143" s="128" t="s">
        <v>162</v>
      </c>
      <c r="D143" s="128" t="s">
        <v>128</v>
      </c>
      <c r="E143" s="129" t="s">
        <v>163</v>
      </c>
      <c r="F143" s="130" t="s">
        <v>164</v>
      </c>
      <c r="G143" s="131" t="s">
        <v>130</v>
      </c>
      <c r="H143" s="132">
        <v>1</v>
      </c>
      <c r="I143" s="133"/>
      <c r="J143" s="134">
        <f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131</v>
      </c>
      <c r="AT143" s="139" t="s">
        <v>128</v>
      </c>
      <c r="AU143" s="139" t="s">
        <v>82</v>
      </c>
      <c r="AY143" s="13" t="s">
        <v>125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80</v>
      </c>
      <c r="BK143" s="140">
        <f>ROUND(I143*H143,2)</f>
        <v>0</v>
      </c>
      <c r="BL143" s="13" t="s">
        <v>131</v>
      </c>
      <c r="BM143" s="139" t="s">
        <v>165</v>
      </c>
    </row>
    <row r="144" spans="2:65" s="11" customFormat="1" ht="22.7" customHeight="1">
      <c r="B144" s="116"/>
      <c r="D144" s="117" t="s">
        <v>72</v>
      </c>
      <c r="E144" s="126" t="s">
        <v>166</v>
      </c>
      <c r="F144" s="126" t="s">
        <v>167</v>
      </c>
      <c r="I144" s="119"/>
      <c r="J144" s="127">
        <f>BK144</f>
        <v>0</v>
      </c>
      <c r="L144" s="116"/>
      <c r="M144" s="121"/>
      <c r="P144" s="122">
        <f>P145</f>
        <v>0</v>
      </c>
      <c r="R144" s="122">
        <f>R145</f>
        <v>0</v>
      </c>
      <c r="T144" s="123">
        <f>T145</f>
        <v>0</v>
      </c>
      <c r="AR144" s="117" t="s">
        <v>124</v>
      </c>
      <c r="AT144" s="124" t="s">
        <v>72</v>
      </c>
      <c r="AU144" s="124" t="s">
        <v>80</v>
      </c>
      <c r="AY144" s="117" t="s">
        <v>125</v>
      </c>
      <c r="BK144" s="125">
        <f>BK145</f>
        <v>0</v>
      </c>
    </row>
    <row r="145" spans="2:65" s="1" customFormat="1" ht="16.5" customHeight="1">
      <c r="B145" s="28"/>
      <c r="C145" s="128" t="s">
        <v>168</v>
      </c>
      <c r="D145" s="128" t="s">
        <v>128</v>
      </c>
      <c r="E145" s="129" t="s">
        <v>169</v>
      </c>
      <c r="F145" s="130" t="s">
        <v>167</v>
      </c>
      <c r="G145" s="131" t="s">
        <v>130</v>
      </c>
      <c r="H145" s="132">
        <v>1</v>
      </c>
      <c r="I145" s="133"/>
      <c r="J145" s="134">
        <f>ROUND(I145*H145,2)</f>
        <v>0</v>
      </c>
      <c r="K145" s="130" t="s">
        <v>1</v>
      </c>
      <c r="L145" s="28"/>
      <c r="M145" s="141" t="s">
        <v>1</v>
      </c>
      <c r="N145" s="142" t="s">
        <v>38</v>
      </c>
      <c r="O145" s="143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39" t="s">
        <v>131</v>
      </c>
      <c r="AT145" s="139" t="s">
        <v>128</v>
      </c>
      <c r="AU145" s="139" t="s">
        <v>82</v>
      </c>
      <c r="AY145" s="13" t="s">
        <v>125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80</v>
      </c>
      <c r="BK145" s="140">
        <f>ROUND(I145*H145,2)</f>
        <v>0</v>
      </c>
      <c r="BL145" s="13" t="s">
        <v>131</v>
      </c>
      <c r="BM145" s="139" t="s">
        <v>170</v>
      </c>
    </row>
    <row r="146" spans="2:65" s="1" customFormat="1" ht="6.95" customHeight="1"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28"/>
    </row>
  </sheetData>
  <sheetProtection algorithmName="SHA-512" hashValue="p2AHJ5HwNPQARzZkUuRsXYzGP24x1upbzXFX7xps9Wi0WHYlxETbMgAfBIhZFTjS7oZ51J5smwosdc7YuUQngQ==" saltValue="KGTzscElPO23brOCGFLUNZuxLngsF3KmX45/beou9ImjQ/SJ9icQeTXvxEKv4ZGYwjAspykZj4KnYJsdYubZ3g==" spinCount="100000" sheet="1" objects="1" scenarios="1" formatColumns="0" formatRows="0" autoFilter="0"/>
  <autoFilter ref="C125:K145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1"/>
  <sheetViews>
    <sheetView showGridLines="0" topLeftCell="A168" workbookViewId="0">
      <selection activeCell="H177" sqref="H177"/>
    </sheetView>
  </sheetViews>
  <sheetFormatPr defaultColWidth="12" defaultRowHeight="11.1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9" t="str">
        <f>'Rekapitulace stavby'!K6</f>
        <v>Domov seniorů  Ústí nad Orlicí rozpočet FVE + hromosvod</v>
      </c>
      <c r="F7" s="190"/>
      <c r="G7" s="190"/>
      <c r="H7" s="190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1" t="s">
        <v>171</v>
      </c>
      <c r="F9" s="188"/>
      <c r="G9" s="188"/>
      <c r="H9" s="18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11. 9. 2024</v>
      </c>
      <c r="L12" s="28"/>
    </row>
    <row r="13" spans="2:46" s="1" customFormat="1" ht="10.7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1" t="str">
        <f>'Rekapitulace stavby'!E14</f>
        <v>Vyplň údaj</v>
      </c>
      <c r="F18" s="161"/>
      <c r="G18" s="161"/>
      <c r="H18" s="16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5" t="s">
        <v>1</v>
      </c>
      <c r="F27" s="165"/>
      <c r="G27" s="165"/>
      <c r="H27" s="165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ROUND(J123, 2)</f>
        <v>0</v>
      </c>
      <c r="L30" s="28"/>
    </row>
    <row r="31" spans="2:12" s="1" customFormat="1" ht="6.95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4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45" customHeight="1">
      <c r="B33" s="28"/>
      <c r="D33" s="86" t="s">
        <v>37</v>
      </c>
      <c r="E33" s="23" t="s">
        <v>38</v>
      </c>
      <c r="F33" s="87">
        <f>ROUND((SUM(BE123:BE180)),  2)</f>
        <v>0</v>
      </c>
      <c r="I33" s="88">
        <v>0.21</v>
      </c>
      <c r="J33" s="87">
        <f>ROUND(((SUM(BE123:BE180))*I33),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ROUND((SUM(BF123:BF180)),  2)</f>
        <v>0</v>
      </c>
      <c r="I34" s="88">
        <v>0.12</v>
      </c>
      <c r="J34" s="87">
        <f>ROUND(((SUM(BF123:BF180))*I34),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ROUND((SUM(BG123:BG180)),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ROUND((SUM(BH123:BH180)),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ROUND((SUM(BI123:BI180)),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95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95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95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4.95" customHeight="1">
      <c r="B82" s="28"/>
      <c r="C82" s="17" t="s">
        <v>95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9" t="str">
        <f>E7</f>
        <v>Domov seniorů  Ústí nad Orlicí rozpočet FVE + hromosvod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1" t="str">
        <f>E9</f>
        <v>01 - FVE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11. 9. 2024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7" customHeight="1">
      <c r="B96" s="28"/>
      <c r="C96" s="99" t="s">
        <v>98</v>
      </c>
      <c r="J96" s="60">
        <f>J123</f>
        <v>0</v>
      </c>
      <c r="L96" s="28"/>
      <c r="AU96" s="13" t="s">
        <v>99</v>
      </c>
    </row>
    <row r="97" spans="2:12" s="8" customFormat="1" ht="24.95" customHeight="1">
      <c r="B97" s="100"/>
      <c r="D97" s="101" t="s">
        <v>172</v>
      </c>
      <c r="E97" s="102"/>
      <c r="F97" s="102"/>
      <c r="G97" s="102"/>
      <c r="H97" s="102"/>
      <c r="I97" s="102"/>
      <c r="J97" s="103">
        <f>J124</f>
        <v>0</v>
      </c>
      <c r="L97" s="100"/>
    </row>
    <row r="98" spans="2:12" s="8" customFormat="1" ht="24.95" customHeight="1">
      <c r="B98" s="100"/>
      <c r="D98" s="101" t="s">
        <v>173</v>
      </c>
      <c r="E98" s="102"/>
      <c r="F98" s="102"/>
      <c r="G98" s="102"/>
      <c r="H98" s="102"/>
      <c r="I98" s="102"/>
      <c r="J98" s="103">
        <f>J133</f>
        <v>0</v>
      </c>
      <c r="L98" s="100"/>
    </row>
    <row r="99" spans="2:12" s="8" customFormat="1" ht="24.95" customHeight="1">
      <c r="B99" s="100"/>
      <c r="D99" s="101" t="s">
        <v>174</v>
      </c>
      <c r="E99" s="102"/>
      <c r="F99" s="102"/>
      <c r="G99" s="102"/>
      <c r="H99" s="102"/>
      <c r="I99" s="102"/>
      <c r="J99" s="103">
        <f>J135</f>
        <v>0</v>
      </c>
      <c r="L99" s="100"/>
    </row>
    <row r="100" spans="2:12" s="8" customFormat="1" ht="24.95" customHeight="1">
      <c r="B100" s="100"/>
      <c r="D100" s="101" t="s">
        <v>175</v>
      </c>
      <c r="E100" s="102"/>
      <c r="F100" s="102"/>
      <c r="G100" s="102"/>
      <c r="H100" s="102"/>
      <c r="I100" s="102"/>
      <c r="J100" s="103">
        <f>J142</f>
        <v>0</v>
      </c>
      <c r="L100" s="100"/>
    </row>
    <row r="101" spans="2:12" s="8" customFormat="1" ht="24.95" customHeight="1">
      <c r="B101" s="100"/>
      <c r="D101" s="101" t="s">
        <v>176</v>
      </c>
      <c r="E101" s="102"/>
      <c r="F101" s="102"/>
      <c r="G101" s="102"/>
      <c r="H101" s="102"/>
      <c r="I101" s="102"/>
      <c r="J101" s="103">
        <f>J154</f>
        <v>0</v>
      </c>
      <c r="L101" s="100"/>
    </row>
    <row r="102" spans="2:12" s="8" customFormat="1" ht="24.95" customHeight="1">
      <c r="B102" s="100"/>
      <c r="D102" s="101" t="s">
        <v>177</v>
      </c>
      <c r="E102" s="102"/>
      <c r="F102" s="102"/>
      <c r="G102" s="102"/>
      <c r="H102" s="102"/>
      <c r="I102" s="102"/>
      <c r="J102" s="103">
        <f>J164</f>
        <v>0</v>
      </c>
      <c r="L102" s="100"/>
    </row>
    <row r="103" spans="2:12" s="8" customFormat="1" ht="24.95" customHeight="1">
      <c r="B103" s="100"/>
      <c r="D103" s="101" t="s">
        <v>178</v>
      </c>
      <c r="E103" s="102"/>
      <c r="F103" s="102"/>
      <c r="G103" s="102"/>
      <c r="H103" s="102"/>
      <c r="I103" s="102"/>
      <c r="J103" s="103">
        <f>J170</f>
        <v>0</v>
      </c>
      <c r="L103" s="100"/>
    </row>
    <row r="104" spans="2:12" s="1" customFormat="1" ht="21.75" customHeight="1">
      <c r="B104" s="28"/>
      <c r="L104" s="28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8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8"/>
    </row>
    <row r="110" spans="2:12" s="1" customFormat="1" ht="24.95" customHeight="1">
      <c r="B110" s="28"/>
      <c r="C110" s="17" t="s">
        <v>110</v>
      </c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16</v>
      </c>
      <c r="L112" s="28"/>
    </row>
    <row r="113" spans="2:65" s="1" customFormat="1" ht="16.5" customHeight="1">
      <c r="B113" s="28"/>
      <c r="E113" s="189" t="str">
        <f>E7</f>
        <v>Domov seniorů  Ústí nad Orlicí rozpočet FVE + hromosvod</v>
      </c>
      <c r="F113" s="190"/>
      <c r="G113" s="190"/>
      <c r="H113" s="190"/>
      <c r="L113" s="28"/>
    </row>
    <row r="114" spans="2:65" s="1" customFormat="1" ht="12" customHeight="1">
      <c r="B114" s="28"/>
      <c r="C114" s="23" t="s">
        <v>93</v>
      </c>
      <c r="L114" s="28"/>
    </row>
    <row r="115" spans="2:65" s="1" customFormat="1" ht="16.5" customHeight="1">
      <c r="B115" s="28"/>
      <c r="E115" s="171" t="str">
        <f>E9</f>
        <v>01 - FVE</v>
      </c>
      <c r="F115" s="188"/>
      <c r="G115" s="188"/>
      <c r="H115" s="188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20</v>
      </c>
      <c r="F117" s="21" t="str">
        <f>F12</f>
        <v xml:space="preserve"> </v>
      </c>
      <c r="I117" s="23" t="s">
        <v>22</v>
      </c>
      <c r="J117" s="47" t="str">
        <f>IF(J12="","",J12)</f>
        <v>11. 9. 2024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3" t="s">
        <v>24</v>
      </c>
      <c r="F119" s="21" t="str">
        <f>E15</f>
        <v xml:space="preserve"> </v>
      </c>
      <c r="I119" s="23" t="s">
        <v>29</v>
      </c>
      <c r="J119" s="26" t="str">
        <f>E21</f>
        <v xml:space="preserve"> </v>
      </c>
      <c r="L119" s="28"/>
    </row>
    <row r="120" spans="2:65" s="1" customFormat="1" ht="15.2" customHeight="1">
      <c r="B120" s="28"/>
      <c r="C120" s="23" t="s">
        <v>27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8"/>
      <c r="C122" s="109" t="s">
        <v>111</v>
      </c>
      <c r="D122" s="110" t="s">
        <v>58</v>
      </c>
      <c r="E122" s="110" t="s">
        <v>54</v>
      </c>
      <c r="F122" s="110" t="s">
        <v>55</v>
      </c>
      <c r="G122" s="110" t="s">
        <v>112</v>
      </c>
      <c r="H122" s="110" t="s">
        <v>113</v>
      </c>
      <c r="I122" s="110" t="s">
        <v>114</v>
      </c>
      <c r="J122" s="110" t="s">
        <v>97</v>
      </c>
      <c r="K122" s="111" t="s">
        <v>115</v>
      </c>
      <c r="L122" s="108"/>
      <c r="M122" s="53" t="s">
        <v>1</v>
      </c>
      <c r="N122" s="54" t="s">
        <v>37</v>
      </c>
      <c r="O122" s="54" t="s">
        <v>116</v>
      </c>
      <c r="P122" s="54" t="s">
        <v>117</v>
      </c>
      <c r="Q122" s="54" t="s">
        <v>118</v>
      </c>
      <c r="R122" s="54" t="s">
        <v>119</v>
      </c>
      <c r="S122" s="54" t="s">
        <v>120</v>
      </c>
      <c r="T122" s="55" t="s">
        <v>121</v>
      </c>
    </row>
    <row r="123" spans="2:65" s="1" customFormat="1" ht="22.7" customHeight="1">
      <c r="B123" s="28"/>
      <c r="C123" s="58" t="s">
        <v>122</v>
      </c>
      <c r="J123" s="112">
        <f>BK123</f>
        <v>0</v>
      </c>
      <c r="L123" s="28"/>
      <c r="M123" s="56"/>
      <c r="N123" s="48"/>
      <c r="O123" s="48"/>
      <c r="P123" s="113">
        <f>P124+P133+P135+P142+P154+P164+P170</f>
        <v>0</v>
      </c>
      <c r="Q123" s="48"/>
      <c r="R123" s="113">
        <f>R124+R133+R135+R142+R154+R164+R170</f>
        <v>0</v>
      </c>
      <c r="S123" s="48"/>
      <c r="T123" s="114">
        <f>T124+T133+T135+T142+T154+T164+T170</f>
        <v>0</v>
      </c>
      <c r="AT123" s="13" t="s">
        <v>72</v>
      </c>
      <c r="AU123" s="13" t="s">
        <v>99</v>
      </c>
      <c r="BK123" s="115">
        <f>BK124+BK133+BK135+BK142+BK154+BK164+BK170</f>
        <v>0</v>
      </c>
    </row>
    <row r="124" spans="2:65" s="11" customFormat="1" ht="26.1" customHeight="1">
      <c r="B124" s="116"/>
      <c r="D124" s="117" t="s">
        <v>72</v>
      </c>
      <c r="E124" s="118" t="s">
        <v>179</v>
      </c>
      <c r="F124" s="118" t="s">
        <v>180</v>
      </c>
      <c r="I124" s="119"/>
      <c r="J124" s="120">
        <f>BK124</f>
        <v>0</v>
      </c>
      <c r="L124" s="116"/>
      <c r="M124" s="121"/>
      <c r="P124" s="122">
        <f>SUM(P125:P132)</f>
        <v>0</v>
      </c>
      <c r="R124" s="122">
        <f>SUM(R125:R132)</f>
        <v>0</v>
      </c>
      <c r="T124" s="123">
        <f>SUM(T125:T132)</f>
        <v>0</v>
      </c>
      <c r="AR124" s="117" t="s">
        <v>80</v>
      </c>
      <c r="AT124" s="124" t="s">
        <v>72</v>
      </c>
      <c r="AU124" s="124" t="s">
        <v>73</v>
      </c>
      <c r="AY124" s="117" t="s">
        <v>125</v>
      </c>
      <c r="BK124" s="125">
        <f>SUM(BK125:BK132)</f>
        <v>0</v>
      </c>
    </row>
    <row r="125" spans="2:65" s="1" customFormat="1" ht="16.5" customHeight="1">
      <c r="B125" s="28"/>
      <c r="C125" s="128" t="s">
        <v>80</v>
      </c>
      <c r="D125" s="128" t="s">
        <v>128</v>
      </c>
      <c r="E125" s="129" t="s">
        <v>181</v>
      </c>
      <c r="F125" s="130" t="s">
        <v>182</v>
      </c>
      <c r="G125" s="131" t="s">
        <v>183</v>
      </c>
      <c r="H125" s="132">
        <v>60</v>
      </c>
      <c r="I125" s="133"/>
      <c r="J125" s="134">
        <f>ROUND(I125*H125,2)</f>
        <v>0</v>
      </c>
      <c r="K125" s="130" t="s">
        <v>1</v>
      </c>
      <c r="L125" s="28"/>
      <c r="M125" s="135" t="s">
        <v>1</v>
      </c>
      <c r="N125" s="136" t="s">
        <v>38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131</v>
      </c>
      <c r="AT125" s="139" t="s">
        <v>128</v>
      </c>
      <c r="AU125" s="139" t="s">
        <v>80</v>
      </c>
      <c r="AY125" s="13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80</v>
      </c>
      <c r="BK125" s="140">
        <f>ROUND(I125*H125,2)</f>
        <v>0</v>
      </c>
      <c r="BL125" s="13" t="s">
        <v>131</v>
      </c>
      <c r="BM125" s="139" t="s">
        <v>82</v>
      </c>
    </row>
    <row r="126" spans="2:65" s="1" customFormat="1" ht="108">
      <c r="B126" s="28"/>
      <c r="D126" s="146" t="s">
        <v>184</v>
      </c>
      <c r="F126" s="147" t="s">
        <v>185</v>
      </c>
      <c r="I126" s="148"/>
      <c r="L126" s="28"/>
      <c r="M126" s="149"/>
      <c r="T126" s="50"/>
      <c r="AT126" s="13" t="s">
        <v>184</v>
      </c>
      <c r="AU126" s="13" t="s">
        <v>80</v>
      </c>
    </row>
    <row r="127" spans="2:65" s="1" customFormat="1" ht="16.5" customHeight="1">
      <c r="B127" s="28"/>
      <c r="C127" s="128" t="s">
        <v>82</v>
      </c>
      <c r="D127" s="128" t="s">
        <v>128</v>
      </c>
      <c r="E127" s="129" t="s">
        <v>186</v>
      </c>
      <c r="F127" s="130" t="s">
        <v>187</v>
      </c>
      <c r="G127" s="131" t="s">
        <v>183</v>
      </c>
      <c r="H127" s="132">
        <v>60</v>
      </c>
      <c r="I127" s="133"/>
      <c r="J127" s="134">
        <f>ROUND(I127*H127,2)</f>
        <v>0</v>
      </c>
      <c r="K127" s="130" t="s">
        <v>1</v>
      </c>
      <c r="L127" s="28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131</v>
      </c>
      <c r="AT127" s="139" t="s">
        <v>128</v>
      </c>
      <c r="AU127" s="139" t="s">
        <v>80</v>
      </c>
      <c r="AY127" s="13" t="s">
        <v>125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80</v>
      </c>
      <c r="BK127" s="140">
        <f>ROUND(I127*H127,2)</f>
        <v>0</v>
      </c>
      <c r="BL127" s="13" t="s">
        <v>131</v>
      </c>
      <c r="BM127" s="139" t="s">
        <v>131</v>
      </c>
    </row>
    <row r="128" spans="2:65" s="1" customFormat="1" ht="84">
      <c r="B128" s="28"/>
      <c r="D128" s="146" t="s">
        <v>184</v>
      </c>
      <c r="F128" s="147" t="s">
        <v>188</v>
      </c>
      <c r="I128" s="148"/>
      <c r="L128" s="28"/>
      <c r="M128" s="149"/>
      <c r="T128" s="50"/>
      <c r="AT128" s="13" t="s">
        <v>184</v>
      </c>
      <c r="AU128" s="13" t="s">
        <v>80</v>
      </c>
    </row>
    <row r="129" spans="2:65" s="1" customFormat="1" ht="16.5" customHeight="1">
      <c r="B129" s="28"/>
      <c r="C129" s="128" t="s">
        <v>139</v>
      </c>
      <c r="D129" s="128" t="s">
        <v>128</v>
      </c>
      <c r="E129" s="129" t="s">
        <v>189</v>
      </c>
      <c r="F129" s="130" t="s">
        <v>190</v>
      </c>
      <c r="G129" s="131" t="s">
        <v>191</v>
      </c>
      <c r="H129" s="132">
        <v>1</v>
      </c>
      <c r="I129" s="133"/>
      <c r="J129" s="134">
        <f>ROUND(I129*H129,2)</f>
        <v>0</v>
      </c>
      <c r="K129" s="130" t="s">
        <v>1</v>
      </c>
      <c r="L129" s="28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131</v>
      </c>
      <c r="AT129" s="139" t="s">
        <v>128</v>
      </c>
      <c r="AU129" s="139" t="s">
        <v>80</v>
      </c>
      <c r="AY129" s="13" t="s">
        <v>125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80</v>
      </c>
      <c r="BK129" s="140">
        <f>ROUND(I129*H129,2)</f>
        <v>0</v>
      </c>
      <c r="BL129" s="13" t="s">
        <v>131</v>
      </c>
      <c r="BM129" s="139" t="s">
        <v>152</v>
      </c>
    </row>
    <row r="130" spans="2:65" s="1" customFormat="1" ht="96">
      <c r="B130" s="28"/>
      <c r="D130" s="146" t="s">
        <v>184</v>
      </c>
      <c r="F130" s="147" t="s">
        <v>192</v>
      </c>
      <c r="I130" s="148"/>
      <c r="L130" s="28"/>
      <c r="M130" s="149"/>
      <c r="T130" s="50"/>
      <c r="AT130" s="13" t="s">
        <v>184</v>
      </c>
      <c r="AU130" s="13" t="s">
        <v>80</v>
      </c>
    </row>
    <row r="131" spans="2:65" s="1" customFormat="1" ht="16.5" customHeight="1">
      <c r="B131" s="28"/>
      <c r="C131" s="128" t="s">
        <v>131</v>
      </c>
      <c r="D131" s="128" t="s">
        <v>128</v>
      </c>
      <c r="E131" s="129" t="s">
        <v>193</v>
      </c>
      <c r="F131" s="130" t="s">
        <v>194</v>
      </c>
      <c r="G131" s="131" t="s">
        <v>183</v>
      </c>
      <c r="H131" s="132">
        <v>1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131</v>
      </c>
      <c r="AT131" s="139" t="s">
        <v>128</v>
      </c>
      <c r="AU131" s="139" t="s">
        <v>80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131</v>
      </c>
      <c r="BM131" s="139" t="s">
        <v>162</v>
      </c>
    </row>
    <row r="132" spans="2:65" s="1" customFormat="1" ht="48">
      <c r="B132" s="28"/>
      <c r="D132" s="146" t="s">
        <v>184</v>
      </c>
      <c r="F132" s="147" t="s">
        <v>195</v>
      </c>
      <c r="I132" s="148"/>
      <c r="L132" s="28"/>
      <c r="M132" s="149"/>
      <c r="T132" s="50"/>
      <c r="AT132" s="13" t="s">
        <v>184</v>
      </c>
      <c r="AU132" s="13" t="s">
        <v>80</v>
      </c>
    </row>
    <row r="133" spans="2:65" s="11" customFormat="1" ht="26.1" customHeight="1">
      <c r="B133" s="116"/>
      <c r="D133" s="117" t="s">
        <v>72</v>
      </c>
      <c r="E133" s="118" t="s">
        <v>196</v>
      </c>
      <c r="F133" s="118" t="s">
        <v>197</v>
      </c>
      <c r="I133" s="119"/>
      <c r="J133" s="120">
        <f>BK133</f>
        <v>0</v>
      </c>
      <c r="L133" s="116"/>
      <c r="M133" s="121"/>
      <c r="P133" s="122">
        <f>P134</f>
        <v>0</v>
      </c>
      <c r="R133" s="122">
        <f>R134</f>
        <v>0</v>
      </c>
      <c r="T133" s="123">
        <f>T134</f>
        <v>0</v>
      </c>
      <c r="AR133" s="117" t="s">
        <v>80</v>
      </c>
      <c r="AT133" s="124" t="s">
        <v>72</v>
      </c>
      <c r="AU133" s="124" t="s">
        <v>73</v>
      </c>
      <c r="AY133" s="117" t="s">
        <v>125</v>
      </c>
      <c r="BK133" s="125">
        <f>BK134</f>
        <v>0</v>
      </c>
    </row>
    <row r="134" spans="2:65" s="1" customFormat="1" ht="16.5" customHeight="1">
      <c r="B134" s="28"/>
      <c r="C134" s="128" t="s">
        <v>124</v>
      </c>
      <c r="D134" s="128" t="s">
        <v>128</v>
      </c>
      <c r="E134" s="129" t="s">
        <v>198</v>
      </c>
      <c r="F134" s="130" t="s">
        <v>199</v>
      </c>
      <c r="G134" s="131" t="s">
        <v>200</v>
      </c>
      <c r="H134" s="132">
        <v>60</v>
      </c>
      <c r="I134" s="133"/>
      <c r="J134" s="134">
        <f>ROUND(I134*H134,2)</f>
        <v>0</v>
      </c>
      <c r="K134" s="130" t="s">
        <v>1</v>
      </c>
      <c r="L134" s="28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131</v>
      </c>
      <c r="AT134" s="139" t="s">
        <v>128</v>
      </c>
      <c r="AU134" s="139" t="s">
        <v>80</v>
      </c>
      <c r="AY134" s="13" t="s">
        <v>125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80</v>
      </c>
      <c r="BK134" s="140">
        <f>ROUND(I134*H134,2)</f>
        <v>0</v>
      </c>
      <c r="BL134" s="13" t="s">
        <v>131</v>
      </c>
      <c r="BM134" s="139" t="s">
        <v>201</v>
      </c>
    </row>
    <row r="135" spans="2:65" s="11" customFormat="1" ht="26.1" customHeight="1">
      <c r="B135" s="116"/>
      <c r="D135" s="117" t="s">
        <v>72</v>
      </c>
      <c r="E135" s="118" t="s">
        <v>202</v>
      </c>
      <c r="F135" s="118" t="s">
        <v>203</v>
      </c>
      <c r="I135" s="119"/>
      <c r="J135" s="120">
        <f>BK135</f>
        <v>0</v>
      </c>
      <c r="L135" s="116"/>
      <c r="M135" s="121"/>
      <c r="P135" s="122">
        <f>SUM(P136:P141)</f>
        <v>0</v>
      </c>
      <c r="R135" s="122">
        <f>SUM(R136:R141)</f>
        <v>0</v>
      </c>
      <c r="T135" s="123">
        <f>SUM(T136:T141)</f>
        <v>0</v>
      </c>
      <c r="AR135" s="117" t="s">
        <v>80</v>
      </c>
      <c r="AT135" s="124" t="s">
        <v>72</v>
      </c>
      <c r="AU135" s="124" t="s">
        <v>73</v>
      </c>
      <c r="AY135" s="117" t="s">
        <v>125</v>
      </c>
      <c r="BK135" s="125">
        <f>SUM(BK136:BK141)</f>
        <v>0</v>
      </c>
    </row>
    <row r="136" spans="2:65" s="1" customFormat="1" ht="16.5" customHeight="1">
      <c r="B136" s="28"/>
      <c r="C136" s="128" t="s">
        <v>152</v>
      </c>
      <c r="D136" s="128" t="s">
        <v>128</v>
      </c>
      <c r="E136" s="129" t="s">
        <v>204</v>
      </c>
      <c r="F136" s="130" t="s">
        <v>205</v>
      </c>
      <c r="G136" s="131" t="s">
        <v>200</v>
      </c>
      <c r="H136" s="132">
        <v>1</v>
      </c>
      <c r="I136" s="133"/>
      <c r="J136" s="134">
        <f>ROUND(I136*H136,2)</f>
        <v>0</v>
      </c>
      <c r="K136" s="130" t="s">
        <v>1</v>
      </c>
      <c r="L136" s="28"/>
      <c r="M136" s="135" t="s">
        <v>1</v>
      </c>
      <c r="N136" s="136" t="s">
        <v>38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131</v>
      </c>
      <c r="AT136" s="139" t="s">
        <v>128</v>
      </c>
      <c r="AU136" s="139" t="s">
        <v>80</v>
      </c>
      <c r="AY136" s="13" t="s">
        <v>125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3" t="s">
        <v>80</v>
      </c>
      <c r="BK136" s="140">
        <f>ROUND(I136*H136,2)</f>
        <v>0</v>
      </c>
      <c r="BL136" s="13" t="s">
        <v>131</v>
      </c>
      <c r="BM136" s="139" t="s">
        <v>8</v>
      </c>
    </row>
    <row r="137" spans="2:65" s="1" customFormat="1" ht="409.6">
      <c r="B137" s="28"/>
      <c r="D137" s="146" t="s">
        <v>184</v>
      </c>
      <c r="F137" s="147" t="s">
        <v>206</v>
      </c>
      <c r="I137" s="148"/>
      <c r="L137" s="28"/>
      <c r="M137" s="149"/>
      <c r="T137" s="50"/>
      <c r="AT137" s="13" t="s">
        <v>184</v>
      </c>
      <c r="AU137" s="13" t="s">
        <v>80</v>
      </c>
    </row>
    <row r="138" spans="2:65" s="1" customFormat="1" ht="16.5" customHeight="1">
      <c r="B138" s="28"/>
      <c r="C138" s="128" t="s">
        <v>157</v>
      </c>
      <c r="D138" s="128" t="s">
        <v>128</v>
      </c>
      <c r="E138" s="129" t="s">
        <v>207</v>
      </c>
      <c r="F138" s="130" t="s">
        <v>208</v>
      </c>
      <c r="G138" s="131" t="s">
        <v>200</v>
      </c>
      <c r="H138" s="132">
        <v>1</v>
      </c>
      <c r="I138" s="133"/>
      <c r="J138" s="134">
        <f>ROUND(I138*H138,2)</f>
        <v>0</v>
      </c>
      <c r="K138" s="130" t="s">
        <v>1</v>
      </c>
      <c r="L138" s="28"/>
      <c r="M138" s="135" t="s">
        <v>1</v>
      </c>
      <c r="N138" s="136" t="s">
        <v>38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131</v>
      </c>
      <c r="AT138" s="139" t="s">
        <v>128</v>
      </c>
      <c r="AU138" s="139" t="s">
        <v>80</v>
      </c>
      <c r="AY138" s="13" t="s">
        <v>125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80</v>
      </c>
      <c r="BK138" s="140">
        <f>ROUND(I138*H138,2)</f>
        <v>0</v>
      </c>
      <c r="BL138" s="13" t="s">
        <v>131</v>
      </c>
      <c r="BM138" s="139" t="s">
        <v>209</v>
      </c>
    </row>
    <row r="139" spans="2:65" s="1" customFormat="1" ht="261.95">
      <c r="B139" s="28"/>
      <c r="D139" s="146" t="s">
        <v>184</v>
      </c>
      <c r="F139" s="147" t="s">
        <v>210</v>
      </c>
      <c r="I139" s="148"/>
      <c r="L139" s="28"/>
      <c r="M139" s="149"/>
      <c r="T139" s="50"/>
      <c r="AT139" s="13" t="s">
        <v>184</v>
      </c>
      <c r="AU139" s="13" t="s">
        <v>80</v>
      </c>
    </row>
    <row r="140" spans="2:65" s="1" customFormat="1" ht="16.5" customHeight="1">
      <c r="B140" s="28"/>
      <c r="C140" s="128" t="s">
        <v>162</v>
      </c>
      <c r="D140" s="128" t="s">
        <v>128</v>
      </c>
      <c r="E140" s="129" t="s">
        <v>211</v>
      </c>
      <c r="F140" s="130" t="s">
        <v>212</v>
      </c>
      <c r="G140" s="131" t="s">
        <v>200</v>
      </c>
      <c r="H140" s="132">
        <v>1</v>
      </c>
      <c r="I140" s="133"/>
      <c r="J140" s="134">
        <f>ROUND(I140*H140,2)</f>
        <v>0</v>
      </c>
      <c r="K140" s="130" t="s">
        <v>1</v>
      </c>
      <c r="L140" s="28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131</v>
      </c>
      <c r="AT140" s="139" t="s">
        <v>128</v>
      </c>
      <c r="AU140" s="139" t="s">
        <v>80</v>
      </c>
      <c r="AY140" s="13" t="s">
        <v>125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80</v>
      </c>
      <c r="BK140" s="140">
        <f>ROUND(I140*H140,2)</f>
        <v>0</v>
      </c>
      <c r="BL140" s="13" t="s">
        <v>131</v>
      </c>
      <c r="BM140" s="139" t="s">
        <v>213</v>
      </c>
    </row>
    <row r="141" spans="2:65" s="1" customFormat="1" ht="96">
      <c r="B141" s="28"/>
      <c r="D141" s="146" t="s">
        <v>184</v>
      </c>
      <c r="F141" s="147" t="s">
        <v>214</v>
      </c>
      <c r="I141" s="148"/>
      <c r="L141" s="28"/>
      <c r="M141" s="149"/>
      <c r="T141" s="50"/>
      <c r="AT141" s="13" t="s">
        <v>184</v>
      </c>
      <c r="AU141" s="13" t="s">
        <v>80</v>
      </c>
    </row>
    <row r="142" spans="2:65" s="11" customFormat="1" ht="26.1" customHeight="1">
      <c r="B142" s="116"/>
      <c r="D142" s="117" t="s">
        <v>72</v>
      </c>
      <c r="E142" s="118" t="s">
        <v>215</v>
      </c>
      <c r="F142" s="118" t="s">
        <v>216</v>
      </c>
      <c r="I142" s="119"/>
      <c r="J142" s="120">
        <f>BK142</f>
        <v>0</v>
      </c>
      <c r="L142" s="116"/>
      <c r="M142" s="121"/>
      <c r="P142" s="122">
        <f>SUM(P143:P153)</f>
        <v>0</v>
      </c>
      <c r="R142" s="122">
        <f>SUM(R143:R153)</f>
        <v>0</v>
      </c>
      <c r="T142" s="123">
        <f>SUM(T143:T153)</f>
        <v>0</v>
      </c>
      <c r="AR142" s="117" t="s">
        <v>80</v>
      </c>
      <c r="AT142" s="124" t="s">
        <v>72</v>
      </c>
      <c r="AU142" s="124" t="s">
        <v>73</v>
      </c>
      <c r="AY142" s="117" t="s">
        <v>125</v>
      </c>
      <c r="BK142" s="125">
        <f>SUM(BK143:BK153)</f>
        <v>0</v>
      </c>
    </row>
    <row r="143" spans="2:65" s="1" customFormat="1" ht="16.5" customHeight="1">
      <c r="B143" s="28"/>
      <c r="C143" s="128" t="s">
        <v>168</v>
      </c>
      <c r="D143" s="128" t="s">
        <v>128</v>
      </c>
      <c r="E143" s="129" t="s">
        <v>217</v>
      </c>
      <c r="F143" s="130" t="s">
        <v>218</v>
      </c>
      <c r="G143" s="131" t="s">
        <v>219</v>
      </c>
      <c r="H143" s="132">
        <v>200</v>
      </c>
      <c r="I143" s="133"/>
      <c r="J143" s="134">
        <f t="shared" ref="J143:J153" si="0"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 t="shared" ref="P143:P153" si="1">O143*H143</f>
        <v>0</v>
      </c>
      <c r="Q143" s="137">
        <v>0</v>
      </c>
      <c r="R143" s="137">
        <f t="shared" ref="R143:R153" si="2">Q143*H143</f>
        <v>0</v>
      </c>
      <c r="S143" s="137">
        <v>0</v>
      </c>
      <c r="T143" s="138">
        <f t="shared" ref="T143:T153" si="3">S143*H143</f>
        <v>0</v>
      </c>
      <c r="AR143" s="139" t="s">
        <v>131</v>
      </c>
      <c r="AT143" s="139" t="s">
        <v>128</v>
      </c>
      <c r="AU143" s="139" t="s">
        <v>80</v>
      </c>
      <c r="AY143" s="13" t="s">
        <v>125</v>
      </c>
      <c r="BE143" s="140">
        <f t="shared" ref="BE143:BE153" si="4">IF(N143="základní",J143,0)</f>
        <v>0</v>
      </c>
      <c r="BF143" s="140">
        <f t="shared" ref="BF143:BF153" si="5">IF(N143="snížená",J143,0)</f>
        <v>0</v>
      </c>
      <c r="BG143" s="140">
        <f t="shared" ref="BG143:BG153" si="6">IF(N143="zákl. přenesená",J143,0)</f>
        <v>0</v>
      </c>
      <c r="BH143" s="140">
        <f t="shared" ref="BH143:BH153" si="7">IF(N143="sníž. přenesená",J143,0)</f>
        <v>0</v>
      </c>
      <c r="BI143" s="140">
        <f t="shared" ref="BI143:BI153" si="8">IF(N143="nulová",J143,0)</f>
        <v>0</v>
      </c>
      <c r="BJ143" s="13" t="s">
        <v>80</v>
      </c>
      <c r="BK143" s="140">
        <f t="shared" ref="BK143:BK153" si="9">ROUND(I143*H143,2)</f>
        <v>0</v>
      </c>
      <c r="BL143" s="13" t="s">
        <v>131</v>
      </c>
      <c r="BM143" s="139" t="s">
        <v>220</v>
      </c>
    </row>
    <row r="144" spans="2:65" s="1" customFormat="1" ht="16.5" customHeight="1">
      <c r="B144" s="28"/>
      <c r="C144" s="128" t="s">
        <v>201</v>
      </c>
      <c r="D144" s="128" t="s">
        <v>128</v>
      </c>
      <c r="E144" s="129" t="s">
        <v>221</v>
      </c>
      <c r="F144" s="130" t="s">
        <v>222</v>
      </c>
      <c r="G144" s="131" t="s">
        <v>219</v>
      </c>
      <c r="H144" s="132">
        <v>200</v>
      </c>
      <c r="I144" s="133"/>
      <c r="J144" s="134">
        <f t="shared" si="0"/>
        <v>0</v>
      </c>
      <c r="K144" s="130" t="s">
        <v>1</v>
      </c>
      <c r="L144" s="28"/>
      <c r="M144" s="135" t="s">
        <v>1</v>
      </c>
      <c r="N144" s="136" t="s">
        <v>38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131</v>
      </c>
      <c r="AT144" s="139" t="s">
        <v>128</v>
      </c>
      <c r="AU144" s="139" t="s">
        <v>80</v>
      </c>
      <c r="AY144" s="13" t="s">
        <v>125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80</v>
      </c>
      <c r="BK144" s="140">
        <f t="shared" si="9"/>
        <v>0</v>
      </c>
      <c r="BL144" s="13" t="s">
        <v>131</v>
      </c>
      <c r="BM144" s="139" t="s">
        <v>223</v>
      </c>
    </row>
    <row r="145" spans="2:65" s="1" customFormat="1" ht="16.5" customHeight="1">
      <c r="B145" s="28"/>
      <c r="C145" s="128" t="s">
        <v>224</v>
      </c>
      <c r="D145" s="128" t="s">
        <v>128</v>
      </c>
      <c r="E145" s="129" t="s">
        <v>225</v>
      </c>
      <c r="F145" s="130" t="s">
        <v>226</v>
      </c>
      <c r="G145" s="131" t="s">
        <v>219</v>
      </c>
      <c r="H145" s="132">
        <v>50</v>
      </c>
      <c r="I145" s="133"/>
      <c r="J145" s="134">
        <f t="shared" si="0"/>
        <v>0</v>
      </c>
      <c r="K145" s="130" t="s">
        <v>1</v>
      </c>
      <c r="L145" s="28"/>
      <c r="M145" s="135" t="s">
        <v>1</v>
      </c>
      <c r="N145" s="136" t="s">
        <v>38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131</v>
      </c>
      <c r="AT145" s="139" t="s">
        <v>128</v>
      </c>
      <c r="AU145" s="139" t="s">
        <v>80</v>
      </c>
      <c r="AY145" s="13" t="s">
        <v>125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80</v>
      </c>
      <c r="BK145" s="140">
        <f t="shared" si="9"/>
        <v>0</v>
      </c>
      <c r="BL145" s="13" t="s">
        <v>131</v>
      </c>
      <c r="BM145" s="139" t="s">
        <v>227</v>
      </c>
    </row>
    <row r="146" spans="2:65" s="1" customFormat="1" ht="16.5" customHeight="1">
      <c r="B146" s="28"/>
      <c r="C146" s="128" t="s">
        <v>8</v>
      </c>
      <c r="D146" s="128" t="s">
        <v>128</v>
      </c>
      <c r="E146" s="129" t="s">
        <v>228</v>
      </c>
      <c r="F146" s="130" t="s">
        <v>229</v>
      </c>
      <c r="G146" s="131" t="s">
        <v>219</v>
      </c>
      <c r="H146" s="132">
        <v>20</v>
      </c>
      <c r="I146" s="133"/>
      <c r="J146" s="134">
        <f t="shared" si="0"/>
        <v>0</v>
      </c>
      <c r="K146" s="130" t="s">
        <v>1</v>
      </c>
      <c r="L146" s="28"/>
      <c r="M146" s="135" t="s">
        <v>1</v>
      </c>
      <c r="N146" s="136" t="s">
        <v>38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131</v>
      </c>
      <c r="AT146" s="139" t="s">
        <v>128</v>
      </c>
      <c r="AU146" s="139" t="s">
        <v>80</v>
      </c>
      <c r="AY146" s="13" t="s">
        <v>125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80</v>
      </c>
      <c r="BK146" s="140">
        <f t="shared" si="9"/>
        <v>0</v>
      </c>
      <c r="BL146" s="13" t="s">
        <v>131</v>
      </c>
      <c r="BM146" s="139" t="s">
        <v>230</v>
      </c>
    </row>
    <row r="147" spans="2:65" s="1" customFormat="1" ht="16.5" customHeight="1">
      <c r="B147" s="28"/>
      <c r="C147" s="128" t="s">
        <v>231</v>
      </c>
      <c r="D147" s="128" t="s">
        <v>128</v>
      </c>
      <c r="E147" s="129" t="s">
        <v>232</v>
      </c>
      <c r="F147" s="130" t="s">
        <v>233</v>
      </c>
      <c r="G147" s="131" t="s">
        <v>219</v>
      </c>
      <c r="H147" s="132">
        <v>50</v>
      </c>
      <c r="I147" s="133"/>
      <c r="J147" s="134">
        <f t="shared" si="0"/>
        <v>0</v>
      </c>
      <c r="K147" s="130" t="s">
        <v>1</v>
      </c>
      <c r="L147" s="28"/>
      <c r="M147" s="135" t="s">
        <v>1</v>
      </c>
      <c r="N147" s="136" t="s">
        <v>38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131</v>
      </c>
      <c r="AT147" s="139" t="s">
        <v>128</v>
      </c>
      <c r="AU147" s="139" t="s">
        <v>80</v>
      </c>
      <c r="AY147" s="13" t="s">
        <v>125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80</v>
      </c>
      <c r="BK147" s="140">
        <f t="shared" si="9"/>
        <v>0</v>
      </c>
      <c r="BL147" s="13" t="s">
        <v>131</v>
      </c>
      <c r="BM147" s="139" t="s">
        <v>234</v>
      </c>
    </row>
    <row r="148" spans="2:65" s="1" customFormat="1" ht="16.5" customHeight="1">
      <c r="B148" s="28"/>
      <c r="C148" s="128" t="s">
        <v>209</v>
      </c>
      <c r="D148" s="128" t="s">
        <v>128</v>
      </c>
      <c r="E148" s="129" t="s">
        <v>235</v>
      </c>
      <c r="F148" s="130" t="s">
        <v>236</v>
      </c>
      <c r="G148" s="131" t="s">
        <v>219</v>
      </c>
      <c r="H148" s="132">
        <v>120</v>
      </c>
      <c r="I148" s="133"/>
      <c r="J148" s="134">
        <f t="shared" si="0"/>
        <v>0</v>
      </c>
      <c r="K148" s="130" t="s">
        <v>1</v>
      </c>
      <c r="L148" s="28"/>
      <c r="M148" s="135" t="s">
        <v>1</v>
      </c>
      <c r="N148" s="136" t="s">
        <v>38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131</v>
      </c>
      <c r="AT148" s="139" t="s">
        <v>128</v>
      </c>
      <c r="AU148" s="139" t="s">
        <v>80</v>
      </c>
      <c r="AY148" s="13" t="s">
        <v>125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80</v>
      </c>
      <c r="BK148" s="140">
        <f t="shared" si="9"/>
        <v>0</v>
      </c>
      <c r="BL148" s="13" t="s">
        <v>131</v>
      </c>
      <c r="BM148" s="139" t="s">
        <v>237</v>
      </c>
    </row>
    <row r="149" spans="2:65" s="1" customFormat="1" ht="16.5" customHeight="1">
      <c r="B149" s="28"/>
      <c r="C149" s="128" t="s">
        <v>238</v>
      </c>
      <c r="D149" s="128" t="s">
        <v>128</v>
      </c>
      <c r="E149" s="129" t="s">
        <v>239</v>
      </c>
      <c r="F149" s="130" t="s">
        <v>240</v>
      </c>
      <c r="G149" s="131" t="s">
        <v>219</v>
      </c>
      <c r="H149" s="132">
        <v>20</v>
      </c>
      <c r="I149" s="133"/>
      <c r="J149" s="134">
        <f t="shared" si="0"/>
        <v>0</v>
      </c>
      <c r="K149" s="130" t="s">
        <v>1</v>
      </c>
      <c r="L149" s="28"/>
      <c r="M149" s="135" t="s">
        <v>1</v>
      </c>
      <c r="N149" s="136" t="s">
        <v>38</v>
      </c>
      <c r="P149" s="137">
        <f t="shared" si="1"/>
        <v>0</v>
      </c>
      <c r="Q149" s="137">
        <v>0</v>
      </c>
      <c r="R149" s="137">
        <f t="shared" si="2"/>
        <v>0</v>
      </c>
      <c r="S149" s="137">
        <v>0</v>
      </c>
      <c r="T149" s="138">
        <f t="shared" si="3"/>
        <v>0</v>
      </c>
      <c r="AR149" s="139" t="s">
        <v>131</v>
      </c>
      <c r="AT149" s="139" t="s">
        <v>128</v>
      </c>
      <c r="AU149" s="139" t="s">
        <v>80</v>
      </c>
      <c r="AY149" s="13" t="s">
        <v>125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3" t="s">
        <v>80</v>
      </c>
      <c r="BK149" s="140">
        <f t="shared" si="9"/>
        <v>0</v>
      </c>
      <c r="BL149" s="13" t="s">
        <v>131</v>
      </c>
      <c r="BM149" s="139" t="s">
        <v>241</v>
      </c>
    </row>
    <row r="150" spans="2:65" s="1" customFormat="1" ht="16.5" customHeight="1">
      <c r="B150" s="28"/>
      <c r="C150" s="128" t="s">
        <v>213</v>
      </c>
      <c r="D150" s="128" t="s">
        <v>128</v>
      </c>
      <c r="E150" s="129" t="s">
        <v>242</v>
      </c>
      <c r="F150" s="130" t="s">
        <v>243</v>
      </c>
      <c r="G150" s="131" t="s">
        <v>219</v>
      </c>
      <c r="H150" s="132">
        <v>150</v>
      </c>
      <c r="I150" s="133"/>
      <c r="J150" s="134">
        <f t="shared" si="0"/>
        <v>0</v>
      </c>
      <c r="K150" s="130" t="s">
        <v>1</v>
      </c>
      <c r="L150" s="28"/>
      <c r="M150" s="135" t="s">
        <v>1</v>
      </c>
      <c r="N150" s="136" t="s">
        <v>38</v>
      </c>
      <c r="P150" s="137">
        <f t="shared" si="1"/>
        <v>0</v>
      </c>
      <c r="Q150" s="137">
        <v>0</v>
      </c>
      <c r="R150" s="137">
        <f t="shared" si="2"/>
        <v>0</v>
      </c>
      <c r="S150" s="137">
        <v>0</v>
      </c>
      <c r="T150" s="138">
        <f t="shared" si="3"/>
        <v>0</v>
      </c>
      <c r="AR150" s="139" t="s">
        <v>131</v>
      </c>
      <c r="AT150" s="139" t="s">
        <v>128</v>
      </c>
      <c r="AU150" s="139" t="s">
        <v>80</v>
      </c>
      <c r="AY150" s="13" t="s">
        <v>125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3" t="s">
        <v>80</v>
      </c>
      <c r="BK150" s="140">
        <f t="shared" si="9"/>
        <v>0</v>
      </c>
      <c r="BL150" s="13" t="s">
        <v>131</v>
      </c>
      <c r="BM150" s="139" t="s">
        <v>244</v>
      </c>
    </row>
    <row r="151" spans="2:65" s="1" customFormat="1" ht="16.5" customHeight="1">
      <c r="B151" s="28"/>
      <c r="C151" s="128" t="s">
        <v>245</v>
      </c>
      <c r="D151" s="128" t="s">
        <v>128</v>
      </c>
      <c r="E151" s="129" t="s">
        <v>246</v>
      </c>
      <c r="F151" s="130" t="s">
        <v>247</v>
      </c>
      <c r="G151" s="131" t="s">
        <v>219</v>
      </c>
      <c r="H151" s="132">
        <v>40</v>
      </c>
      <c r="I151" s="133"/>
      <c r="J151" s="134">
        <f t="shared" si="0"/>
        <v>0</v>
      </c>
      <c r="K151" s="130" t="s">
        <v>1</v>
      </c>
      <c r="L151" s="28"/>
      <c r="M151" s="135" t="s">
        <v>1</v>
      </c>
      <c r="N151" s="136" t="s">
        <v>38</v>
      </c>
      <c r="P151" s="137">
        <f t="shared" si="1"/>
        <v>0</v>
      </c>
      <c r="Q151" s="137">
        <v>0</v>
      </c>
      <c r="R151" s="137">
        <f t="shared" si="2"/>
        <v>0</v>
      </c>
      <c r="S151" s="137">
        <v>0</v>
      </c>
      <c r="T151" s="138">
        <f t="shared" si="3"/>
        <v>0</v>
      </c>
      <c r="AR151" s="139" t="s">
        <v>131</v>
      </c>
      <c r="AT151" s="139" t="s">
        <v>128</v>
      </c>
      <c r="AU151" s="139" t="s">
        <v>80</v>
      </c>
      <c r="AY151" s="13" t="s">
        <v>125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3" t="s">
        <v>80</v>
      </c>
      <c r="BK151" s="140">
        <f t="shared" si="9"/>
        <v>0</v>
      </c>
      <c r="BL151" s="13" t="s">
        <v>131</v>
      </c>
      <c r="BM151" s="139" t="s">
        <v>248</v>
      </c>
    </row>
    <row r="152" spans="2:65" s="1" customFormat="1" ht="37.700000000000003" customHeight="1">
      <c r="B152" s="28"/>
      <c r="C152" s="128" t="s">
        <v>220</v>
      </c>
      <c r="D152" s="128" t="s">
        <v>128</v>
      </c>
      <c r="E152" s="129" t="s">
        <v>249</v>
      </c>
      <c r="F152" s="130" t="s">
        <v>250</v>
      </c>
      <c r="G152" s="131" t="s">
        <v>183</v>
      </c>
      <c r="H152" s="132">
        <v>16</v>
      </c>
      <c r="I152" s="133"/>
      <c r="J152" s="134">
        <f t="shared" si="0"/>
        <v>0</v>
      </c>
      <c r="K152" s="130" t="s">
        <v>1</v>
      </c>
      <c r="L152" s="28"/>
      <c r="M152" s="135" t="s">
        <v>1</v>
      </c>
      <c r="N152" s="136" t="s">
        <v>38</v>
      </c>
      <c r="P152" s="137">
        <f t="shared" si="1"/>
        <v>0</v>
      </c>
      <c r="Q152" s="137">
        <v>0</v>
      </c>
      <c r="R152" s="137">
        <f t="shared" si="2"/>
        <v>0</v>
      </c>
      <c r="S152" s="137">
        <v>0</v>
      </c>
      <c r="T152" s="138">
        <f t="shared" si="3"/>
        <v>0</v>
      </c>
      <c r="AR152" s="139" t="s">
        <v>131</v>
      </c>
      <c r="AT152" s="139" t="s">
        <v>128</v>
      </c>
      <c r="AU152" s="139" t="s">
        <v>80</v>
      </c>
      <c r="AY152" s="13" t="s">
        <v>125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3" t="s">
        <v>80</v>
      </c>
      <c r="BK152" s="140">
        <f t="shared" si="9"/>
        <v>0</v>
      </c>
      <c r="BL152" s="13" t="s">
        <v>131</v>
      </c>
      <c r="BM152" s="139" t="s">
        <v>251</v>
      </c>
    </row>
    <row r="153" spans="2:65" s="1" customFormat="1" ht="16.5" customHeight="1">
      <c r="B153" s="28"/>
      <c r="C153" s="128" t="s">
        <v>252</v>
      </c>
      <c r="D153" s="128" t="s">
        <v>128</v>
      </c>
      <c r="E153" s="129" t="s">
        <v>253</v>
      </c>
      <c r="F153" s="130" t="s">
        <v>254</v>
      </c>
      <c r="G153" s="131" t="s">
        <v>183</v>
      </c>
      <c r="H153" s="132">
        <v>200</v>
      </c>
      <c r="I153" s="133"/>
      <c r="J153" s="134">
        <f t="shared" si="0"/>
        <v>0</v>
      </c>
      <c r="K153" s="130" t="s">
        <v>1</v>
      </c>
      <c r="L153" s="28"/>
      <c r="M153" s="135" t="s">
        <v>1</v>
      </c>
      <c r="N153" s="136" t="s">
        <v>38</v>
      </c>
      <c r="P153" s="137">
        <f t="shared" si="1"/>
        <v>0</v>
      </c>
      <c r="Q153" s="137">
        <v>0</v>
      </c>
      <c r="R153" s="137">
        <f t="shared" si="2"/>
        <v>0</v>
      </c>
      <c r="S153" s="137">
        <v>0</v>
      </c>
      <c r="T153" s="138">
        <f t="shared" si="3"/>
        <v>0</v>
      </c>
      <c r="AR153" s="139" t="s">
        <v>131</v>
      </c>
      <c r="AT153" s="139" t="s">
        <v>128</v>
      </c>
      <c r="AU153" s="139" t="s">
        <v>80</v>
      </c>
      <c r="AY153" s="13" t="s">
        <v>125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3" t="s">
        <v>80</v>
      </c>
      <c r="BK153" s="140">
        <f t="shared" si="9"/>
        <v>0</v>
      </c>
      <c r="BL153" s="13" t="s">
        <v>131</v>
      </c>
      <c r="BM153" s="139" t="s">
        <v>255</v>
      </c>
    </row>
    <row r="154" spans="2:65" s="11" customFormat="1" ht="26.1" customHeight="1">
      <c r="B154" s="116"/>
      <c r="D154" s="117" t="s">
        <v>72</v>
      </c>
      <c r="E154" s="118" t="s">
        <v>256</v>
      </c>
      <c r="F154" s="118" t="s">
        <v>257</v>
      </c>
      <c r="I154" s="119"/>
      <c r="J154" s="120">
        <f>BK154</f>
        <v>0</v>
      </c>
      <c r="L154" s="116"/>
      <c r="M154" s="121"/>
      <c r="P154" s="122">
        <f>SUM(P155:P163)</f>
        <v>0</v>
      </c>
      <c r="R154" s="122">
        <f>SUM(R155:R163)</f>
        <v>0</v>
      </c>
      <c r="T154" s="123">
        <f>SUM(T155:T163)</f>
        <v>0</v>
      </c>
      <c r="AR154" s="117" t="s">
        <v>80</v>
      </c>
      <c r="AT154" s="124" t="s">
        <v>72</v>
      </c>
      <c r="AU154" s="124" t="s">
        <v>73</v>
      </c>
      <c r="AY154" s="117" t="s">
        <v>125</v>
      </c>
      <c r="BK154" s="125">
        <f>SUM(BK155:BK163)</f>
        <v>0</v>
      </c>
    </row>
    <row r="155" spans="2:65" s="1" customFormat="1" ht="16.5" customHeight="1">
      <c r="B155" s="28"/>
      <c r="C155" s="128" t="s">
        <v>223</v>
      </c>
      <c r="D155" s="128" t="s">
        <v>128</v>
      </c>
      <c r="E155" s="129" t="s">
        <v>258</v>
      </c>
      <c r="F155" s="130" t="s">
        <v>259</v>
      </c>
      <c r="G155" s="131" t="s">
        <v>219</v>
      </c>
      <c r="H155" s="132">
        <v>70</v>
      </c>
      <c r="I155" s="133"/>
      <c r="J155" s="134">
        <f t="shared" ref="J155:J163" si="10">ROUND(I155*H155,2)</f>
        <v>0</v>
      </c>
      <c r="K155" s="130" t="s">
        <v>1</v>
      </c>
      <c r="L155" s="28"/>
      <c r="M155" s="135" t="s">
        <v>1</v>
      </c>
      <c r="N155" s="136" t="s">
        <v>38</v>
      </c>
      <c r="P155" s="137">
        <f t="shared" ref="P155:P163" si="11">O155*H155</f>
        <v>0</v>
      </c>
      <c r="Q155" s="137">
        <v>0</v>
      </c>
      <c r="R155" s="137">
        <f t="shared" ref="R155:R163" si="12">Q155*H155</f>
        <v>0</v>
      </c>
      <c r="S155" s="137">
        <v>0</v>
      </c>
      <c r="T155" s="138">
        <f t="shared" ref="T155:T163" si="13">S155*H155</f>
        <v>0</v>
      </c>
      <c r="AR155" s="139" t="s">
        <v>131</v>
      </c>
      <c r="AT155" s="139" t="s">
        <v>128</v>
      </c>
      <c r="AU155" s="139" t="s">
        <v>80</v>
      </c>
      <c r="AY155" s="13" t="s">
        <v>125</v>
      </c>
      <c r="BE155" s="140">
        <f t="shared" ref="BE155:BE163" si="14">IF(N155="základní",J155,0)</f>
        <v>0</v>
      </c>
      <c r="BF155" s="140">
        <f t="shared" ref="BF155:BF163" si="15">IF(N155="snížená",J155,0)</f>
        <v>0</v>
      </c>
      <c r="BG155" s="140">
        <f t="shared" ref="BG155:BG163" si="16">IF(N155="zákl. přenesená",J155,0)</f>
        <v>0</v>
      </c>
      <c r="BH155" s="140">
        <f t="shared" ref="BH155:BH163" si="17">IF(N155="sníž. přenesená",J155,0)</f>
        <v>0</v>
      </c>
      <c r="BI155" s="140">
        <f t="shared" ref="BI155:BI163" si="18">IF(N155="nulová",J155,0)</f>
        <v>0</v>
      </c>
      <c r="BJ155" s="13" t="s">
        <v>80</v>
      </c>
      <c r="BK155" s="140">
        <f t="shared" ref="BK155:BK163" si="19">ROUND(I155*H155,2)</f>
        <v>0</v>
      </c>
      <c r="BL155" s="13" t="s">
        <v>131</v>
      </c>
      <c r="BM155" s="139" t="s">
        <v>260</v>
      </c>
    </row>
    <row r="156" spans="2:65" s="1" customFormat="1" ht="24.2" customHeight="1">
      <c r="B156" s="28"/>
      <c r="C156" s="128" t="s">
        <v>7</v>
      </c>
      <c r="D156" s="128" t="s">
        <v>128</v>
      </c>
      <c r="E156" s="129" t="s">
        <v>261</v>
      </c>
      <c r="F156" s="130" t="s">
        <v>262</v>
      </c>
      <c r="G156" s="131" t="s">
        <v>219</v>
      </c>
      <c r="H156" s="132">
        <v>6</v>
      </c>
      <c r="I156" s="133"/>
      <c r="J156" s="134">
        <f t="shared" si="10"/>
        <v>0</v>
      </c>
      <c r="K156" s="130" t="s">
        <v>1</v>
      </c>
      <c r="L156" s="28"/>
      <c r="M156" s="135" t="s">
        <v>1</v>
      </c>
      <c r="N156" s="136" t="s">
        <v>38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131</v>
      </c>
      <c r="AT156" s="139" t="s">
        <v>128</v>
      </c>
      <c r="AU156" s="139" t="s">
        <v>80</v>
      </c>
      <c r="AY156" s="13" t="s">
        <v>125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80</v>
      </c>
      <c r="BK156" s="140">
        <f t="shared" si="19"/>
        <v>0</v>
      </c>
      <c r="BL156" s="13" t="s">
        <v>131</v>
      </c>
      <c r="BM156" s="139" t="s">
        <v>263</v>
      </c>
    </row>
    <row r="157" spans="2:65" s="1" customFormat="1" ht="33" customHeight="1">
      <c r="B157" s="28"/>
      <c r="C157" s="128" t="s">
        <v>227</v>
      </c>
      <c r="D157" s="128" t="s">
        <v>128</v>
      </c>
      <c r="E157" s="129" t="s">
        <v>264</v>
      </c>
      <c r="F157" s="130" t="s">
        <v>265</v>
      </c>
      <c r="G157" s="131" t="s">
        <v>219</v>
      </c>
      <c r="H157" s="132">
        <v>12</v>
      </c>
      <c r="I157" s="133"/>
      <c r="J157" s="134">
        <f t="shared" si="10"/>
        <v>0</v>
      </c>
      <c r="K157" s="130" t="s">
        <v>1</v>
      </c>
      <c r="L157" s="28"/>
      <c r="M157" s="135" t="s">
        <v>1</v>
      </c>
      <c r="N157" s="136" t="s">
        <v>38</v>
      </c>
      <c r="P157" s="137">
        <f t="shared" si="11"/>
        <v>0</v>
      </c>
      <c r="Q157" s="137">
        <v>0</v>
      </c>
      <c r="R157" s="137">
        <f t="shared" si="12"/>
        <v>0</v>
      </c>
      <c r="S157" s="137">
        <v>0</v>
      </c>
      <c r="T157" s="138">
        <f t="shared" si="13"/>
        <v>0</v>
      </c>
      <c r="AR157" s="139" t="s">
        <v>131</v>
      </c>
      <c r="AT157" s="139" t="s">
        <v>128</v>
      </c>
      <c r="AU157" s="139" t="s">
        <v>80</v>
      </c>
      <c r="AY157" s="13" t="s">
        <v>125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80</v>
      </c>
      <c r="BK157" s="140">
        <f t="shared" si="19"/>
        <v>0</v>
      </c>
      <c r="BL157" s="13" t="s">
        <v>131</v>
      </c>
      <c r="BM157" s="139" t="s">
        <v>266</v>
      </c>
    </row>
    <row r="158" spans="2:65" s="1" customFormat="1" ht="16.5" customHeight="1">
      <c r="B158" s="28"/>
      <c r="C158" s="128" t="s">
        <v>267</v>
      </c>
      <c r="D158" s="128" t="s">
        <v>128</v>
      </c>
      <c r="E158" s="129" t="s">
        <v>268</v>
      </c>
      <c r="F158" s="130" t="s">
        <v>269</v>
      </c>
      <c r="G158" s="131" t="s">
        <v>183</v>
      </c>
      <c r="H158" s="132">
        <v>2</v>
      </c>
      <c r="I158" s="133"/>
      <c r="J158" s="134">
        <f t="shared" si="10"/>
        <v>0</v>
      </c>
      <c r="K158" s="130" t="s">
        <v>1</v>
      </c>
      <c r="L158" s="28"/>
      <c r="M158" s="135" t="s">
        <v>1</v>
      </c>
      <c r="N158" s="136" t="s">
        <v>38</v>
      </c>
      <c r="P158" s="137">
        <f t="shared" si="11"/>
        <v>0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131</v>
      </c>
      <c r="AT158" s="139" t="s">
        <v>128</v>
      </c>
      <c r="AU158" s="139" t="s">
        <v>80</v>
      </c>
      <c r="AY158" s="13" t="s">
        <v>125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80</v>
      </c>
      <c r="BK158" s="140">
        <f t="shared" si="19"/>
        <v>0</v>
      </c>
      <c r="BL158" s="13" t="s">
        <v>131</v>
      </c>
      <c r="BM158" s="139" t="s">
        <v>270</v>
      </c>
    </row>
    <row r="159" spans="2:65" s="1" customFormat="1" ht="37.700000000000003" customHeight="1">
      <c r="B159" s="28"/>
      <c r="C159" s="128" t="s">
        <v>230</v>
      </c>
      <c r="D159" s="128" t="s">
        <v>128</v>
      </c>
      <c r="E159" s="129" t="s">
        <v>271</v>
      </c>
      <c r="F159" s="130" t="s">
        <v>272</v>
      </c>
      <c r="G159" s="131" t="s">
        <v>200</v>
      </c>
      <c r="H159" s="132">
        <v>1</v>
      </c>
      <c r="I159" s="133"/>
      <c r="J159" s="134">
        <f t="shared" si="10"/>
        <v>0</v>
      </c>
      <c r="K159" s="130" t="s">
        <v>1</v>
      </c>
      <c r="L159" s="28"/>
      <c r="M159" s="135" t="s">
        <v>1</v>
      </c>
      <c r="N159" s="136" t="s">
        <v>38</v>
      </c>
      <c r="P159" s="137">
        <f t="shared" si="11"/>
        <v>0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131</v>
      </c>
      <c r="AT159" s="139" t="s">
        <v>128</v>
      </c>
      <c r="AU159" s="139" t="s">
        <v>80</v>
      </c>
      <c r="AY159" s="13" t="s">
        <v>125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80</v>
      </c>
      <c r="BK159" s="140">
        <f t="shared" si="19"/>
        <v>0</v>
      </c>
      <c r="BL159" s="13" t="s">
        <v>131</v>
      </c>
      <c r="BM159" s="139" t="s">
        <v>273</v>
      </c>
    </row>
    <row r="160" spans="2:65" s="1" customFormat="1" ht="48.95" customHeight="1">
      <c r="B160" s="28"/>
      <c r="C160" s="128" t="s">
        <v>274</v>
      </c>
      <c r="D160" s="128" t="s">
        <v>128</v>
      </c>
      <c r="E160" s="129" t="s">
        <v>275</v>
      </c>
      <c r="F160" s="130" t="s">
        <v>276</v>
      </c>
      <c r="G160" s="131" t="s">
        <v>200</v>
      </c>
      <c r="H160" s="132">
        <v>1</v>
      </c>
      <c r="I160" s="133"/>
      <c r="J160" s="134">
        <f t="shared" si="10"/>
        <v>0</v>
      </c>
      <c r="K160" s="130" t="s">
        <v>1</v>
      </c>
      <c r="L160" s="28"/>
      <c r="M160" s="135" t="s">
        <v>1</v>
      </c>
      <c r="N160" s="136" t="s">
        <v>38</v>
      </c>
      <c r="P160" s="137">
        <f t="shared" si="11"/>
        <v>0</v>
      </c>
      <c r="Q160" s="137">
        <v>0</v>
      </c>
      <c r="R160" s="137">
        <f t="shared" si="12"/>
        <v>0</v>
      </c>
      <c r="S160" s="137">
        <v>0</v>
      </c>
      <c r="T160" s="138">
        <f t="shared" si="13"/>
        <v>0</v>
      </c>
      <c r="AR160" s="139" t="s">
        <v>131</v>
      </c>
      <c r="AT160" s="139" t="s">
        <v>128</v>
      </c>
      <c r="AU160" s="139" t="s">
        <v>80</v>
      </c>
      <c r="AY160" s="13" t="s">
        <v>125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80</v>
      </c>
      <c r="BK160" s="140">
        <f t="shared" si="19"/>
        <v>0</v>
      </c>
      <c r="BL160" s="13" t="s">
        <v>131</v>
      </c>
      <c r="BM160" s="139" t="s">
        <v>277</v>
      </c>
    </row>
    <row r="161" spans="2:65" s="1" customFormat="1" ht="16.5" customHeight="1">
      <c r="B161" s="28"/>
      <c r="C161" s="128" t="s">
        <v>234</v>
      </c>
      <c r="D161" s="128" t="s">
        <v>128</v>
      </c>
      <c r="E161" s="129" t="s">
        <v>278</v>
      </c>
      <c r="F161" s="130" t="s">
        <v>279</v>
      </c>
      <c r="G161" s="131" t="s">
        <v>200</v>
      </c>
      <c r="H161" s="132">
        <v>1</v>
      </c>
      <c r="I161" s="133"/>
      <c r="J161" s="134">
        <f t="shared" si="10"/>
        <v>0</v>
      </c>
      <c r="K161" s="130" t="s">
        <v>1</v>
      </c>
      <c r="L161" s="28"/>
      <c r="M161" s="135" t="s">
        <v>1</v>
      </c>
      <c r="N161" s="136" t="s">
        <v>38</v>
      </c>
      <c r="P161" s="137">
        <f t="shared" si="11"/>
        <v>0</v>
      </c>
      <c r="Q161" s="137">
        <v>0</v>
      </c>
      <c r="R161" s="137">
        <f t="shared" si="12"/>
        <v>0</v>
      </c>
      <c r="S161" s="137">
        <v>0</v>
      </c>
      <c r="T161" s="138">
        <f t="shared" si="13"/>
        <v>0</v>
      </c>
      <c r="AR161" s="139" t="s">
        <v>131</v>
      </c>
      <c r="AT161" s="139" t="s">
        <v>128</v>
      </c>
      <c r="AU161" s="139" t="s">
        <v>80</v>
      </c>
      <c r="AY161" s="13" t="s">
        <v>125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80</v>
      </c>
      <c r="BK161" s="140">
        <f t="shared" si="19"/>
        <v>0</v>
      </c>
      <c r="BL161" s="13" t="s">
        <v>131</v>
      </c>
      <c r="BM161" s="139" t="s">
        <v>280</v>
      </c>
    </row>
    <row r="162" spans="2:65" s="1" customFormat="1" ht="81.95" customHeight="1">
      <c r="B162" s="28"/>
      <c r="C162" s="128" t="s">
        <v>281</v>
      </c>
      <c r="D162" s="128" t="s">
        <v>128</v>
      </c>
      <c r="E162" s="129" t="s">
        <v>282</v>
      </c>
      <c r="F162" s="130" t="s">
        <v>283</v>
      </c>
      <c r="G162" s="131" t="s">
        <v>200</v>
      </c>
      <c r="H162" s="132">
        <v>1</v>
      </c>
      <c r="I162" s="133"/>
      <c r="J162" s="134">
        <f t="shared" si="10"/>
        <v>0</v>
      </c>
      <c r="K162" s="130" t="s">
        <v>1</v>
      </c>
      <c r="L162" s="28"/>
      <c r="M162" s="135" t="s">
        <v>1</v>
      </c>
      <c r="N162" s="136" t="s">
        <v>38</v>
      </c>
      <c r="P162" s="137">
        <f t="shared" si="11"/>
        <v>0</v>
      </c>
      <c r="Q162" s="137">
        <v>0</v>
      </c>
      <c r="R162" s="137">
        <f t="shared" si="12"/>
        <v>0</v>
      </c>
      <c r="S162" s="137">
        <v>0</v>
      </c>
      <c r="T162" s="138">
        <f t="shared" si="13"/>
        <v>0</v>
      </c>
      <c r="AR162" s="139" t="s">
        <v>131</v>
      </c>
      <c r="AT162" s="139" t="s">
        <v>128</v>
      </c>
      <c r="AU162" s="139" t="s">
        <v>80</v>
      </c>
      <c r="AY162" s="13" t="s">
        <v>125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80</v>
      </c>
      <c r="BK162" s="140">
        <f t="shared" si="19"/>
        <v>0</v>
      </c>
      <c r="BL162" s="13" t="s">
        <v>131</v>
      </c>
      <c r="BM162" s="139" t="s">
        <v>284</v>
      </c>
    </row>
    <row r="163" spans="2:65" s="1" customFormat="1" ht="44.25" customHeight="1">
      <c r="B163" s="28"/>
      <c r="C163" s="128" t="s">
        <v>237</v>
      </c>
      <c r="D163" s="128" t="s">
        <v>128</v>
      </c>
      <c r="E163" s="129" t="s">
        <v>285</v>
      </c>
      <c r="F163" s="130" t="s">
        <v>286</v>
      </c>
      <c r="G163" s="131" t="s">
        <v>200</v>
      </c>
      <c r="H163" s="132">
        <v>1</v>
      </c>
      <c r="I163" s="133"/>
      <c r="J163" s="134">
        <f t="shared" si="10"/>
        <v>0</v>
      </c>
      <c r="K163" s="130" t="s">
        <v>1</v>
      </c>
      <c r="L163" s="28"/>
      <c r="M163" s="135" t="s">
        <v>1</v>
      </c>
      <c r="N163" s="136" t="s">
        <v>38</v>
      </c>
      <c r="P163" s="137">
        <f t="shared" si="11"/>
        <v>0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AR163" s="139" t="s">
        <v>131</v>
      </c>
      <c r="AT163" s="139" t="s">
        <v>128</v>
      </c>
      <c r="AU163" s="139" t="s">
        <v>80</v>
      </c>
      <c r="AY163" s="13" t="s">
        <v>125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80</v>
      </c>
      <c r="BK163" s="140">
        <f t="shared" si="19"/>
        <v>0</v>
      </c>
      <c r="BL163" s="13" t="s">
        <v>131</v>
      </c>
      <c r="BM163" s="139" t="s">
        <v>287</v>
      </c>
    </row>
    <row r="164" spans="2:65" s="11" customFormat="1" ht="26.1" customHeight="1">
      <c r="B164" s="116"/>
      <c r="D164" s="117" t="s">
        <v>72</v>
      </c>
      <c r="E164" s="118" t="s">
        <v>288</v>
      </c>
      <c r="F164" s="118" t="s">
        <v>289</v>
      </c>
      <c r="I164" s="119"/>
      <c r="J164" s="120">
        <f>BK164</f>
        <v>0</v>
      </c>
      <c r="L164" s="116"/>
      <c r="M164" s="121"/>
      <c r="P164" s="122">
        <f>SUM(P165:P169)</f>
        <v>0</v>
      </c>
      <c r="R164" s="122">
        <f>SUM(R165:R169)</f>
        <v>0</v>
      </c>
      <c r="T164" s="123">
        <f>SUM(T165:T169)</f>
        <v>0</v>
      </c>
      <c r="AR164" s="117" t="s">
        <v>80</v>
      </c>
      <c r="AT164" s="124" t="s">
        <v>72</v>
      </c>
      <c r="AU164" s="124" t="s">
        <v>73</v>
      </c>
      <c r="AY164" s="117" t="s">
        <v>125</v>
      </c>
      <c r="BK164" s="125">
        <f>SUM(BK165:BK169)</f>
        <v>0</v>
      </c>
    </row>
    <row r="165" spans="2:65" s="1" customFormat="1" ht="16.5" customHeight="1">
      <c r="B165" s="28"/>
      <c r="C165" s="128" t="s">
        <v>290</v>
      </c>
      <c r="D165" s="128" t="s">
        <v>128</v>
      </c>
      <c r="E165" s="129" t="s">
        <v>291</v>
      </c>
      <c r="F165" s="130" t="s">
        <v>292</v>
      </c>
      <c r="G165" s="131" t="s">
        <v>183</v>
      </c>
      <c r="H165" s="132">
        <v>2</v>
      </c>
      <c r="I165" s="133"/>
      <c r="J165" s="134">
        <f>ROUND(I165*H165,2)</f>
        <v>0</v>
      </c>
      <c r="K165" s="130" t="s">
        <v>1</v>
      </c>
      <c r="L165" s="28"/>
      <c r="M165" s="135" t="s">
        <v>1</v>
      </c>
      <c r="N165" s="136" t="s">
        <v>38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131</v>
      </c>
      <c r="AT165" s="139" t="s">
        <v>128</v>
      </c>
      <c r="AU165" s="139" t="s">
        <v>80</v>
      </c>
      <c r="AY165" s="13" t="s">
        <v>125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3" t="s">
        <v>80</v>
      </c>
      <c r="BK165" s="140">
        <f>ROUND(I165*H165,2)</f>
        <v>0</v>
      </c>
      <c r="BL165" s="13" t="s">
        <v>131</v>
      </c>
      <c r="BM165" s="139" t="s">
        <v>293</v>
      </c>
    </row>
    <row r="166" spans="2:65" s="1" customFormat="1" ht="284.10000000000002">
      <c r="B166" s="28"/>
      <c r="D166" s="146" t="s">
        <v>184</v>
      </c>
      <c r="F166" s="147" t="s">
        <v>294</v>
      </c>
      <c r="I166" s="148"/>
      <c r="L166" s="28"/>
      <c r="M166" s="149"/>
      <c r="T166" s="50"/>
      <c r="AT166" s="13" t="s">
        <v>184</v>
      </c>
      <c r="AU166" s="13" t="s">
        <v>80</v>
      </c>
    </row>
    <row r="167" spans="2:65" s="1" customFormat="1" ht="16.5" customHeight="1">
      <c r="B167" s="28"/>
      <c r="C167" s="128" t="s">
        <v>241</v>
      </c>
      <c r="D167" s="128" t="s">
        <v>128</v>
      </c>
      <c r="E167" s="129" t="s">
        <v>295</v>
      </c>
      <c r="F167" s="130" t="s">
        <v>296</v>
      </c>
      <c r="G167" s="131" t="s">
        <v>183</v>
      </c>
      <c r="H167" s="132">
        <v>2</v>
      </c>
      <c r="I167" s="133"/>
      <c r="J167" s="134">
        <f>ROUND(I167*H167,2)</f>
        <v>0</v>
      </c>
      <c r="K167" s="130" t="s">
        <v>1</v>
      </c>
      <c r="L167" s="28"/>
      <c r="M167" s="135" t="s">
        <v>1</v>
      </c>
      <c r="N167" s="136" t="s">
        <v>38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131</v>
      </c>
      <c r="AT167" s="139" t="s">
        <v>128</v>
      </c>
      <c r="AU167" s="139" t="s">
        <v>80</v>
      </c>
      <c r="AY167" s="13" t="s">
        <v>125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3" t="s">
        <v>80</v>
      </c>
      <c r="BK167" s="140">
        <f>ROUND(I167*H167,2)</f>
        <v>0</v>
      </c>
      <c r="BL167" s="13" t="s">
        <v>131</v>
      </c>
      <c r="BM167" s="139" t="s">
        <v>297</v>
      </c>
    </row>
    <row r="168" spans="2:65" s="1" customFormat="1" ht="120">
      <c r="B168" s="28"/>
      <c r="D168" s="146" t="s">
        <v>184</v>
      </c>
      <c r="F168" s="147" t="s">
        <v>298</v>
      </c>
      <c r="I168" s="148"/>
      <c r="L168" s="28"/>
      <c r="M168" s="149"/>
      <c r="T168" s="50"/>
      <c r="AT168" s="13" t="s">
        <v>184</v>
      </c>
      <c r="AU168" s="13" t="s">
        <v>80</v>
      </c>
    </row>
    <row r="169" spans="2:65" s="1" customFormat="1" ht="21.75" customHeight="1">
      <c r="B169" s="28"/>
      <c r="C169" s="128" t="s">
        <v>299</v>
      </c>
      <c r="D169" s="128" t="s">
        <v>128</v>
      </c>
      <c r="E169" s="129" t="s">
        <v>300</v>
      </c>
      <c r="F169" s="130" t="s">
        <v>301</v>
      </c>
      <c r="G169" s="131" t="s">
        <v>183</v>
      </c>
      <c r="H169" s="132">
        <v>1</v>
      </c>
      <c r="I169" s="133"/>
      <c r="J169" s="134">
        <f>ROUND(I169*H169,2)</f>
        <v>0</v>
      </c>
      <c r="K169" s="130" t="s">
        <v>1</v>
      </c>
      <c r="L169" s="28"/>
      <c r="M169" s="135" t="s">
        <v>1</v>
      </c>
      <c r="N169" s="136" t="s">
        <v>38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131</v>
      </c>
      <c r="AT169" s="139" t="s">
        <v>128</v>
      </c>
      <c r="AU169" s="139" t="s">
        <v>80</v>
      </c>
      <c r="AY169" s="13" t="s">
        <v>125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3" t="s">
        <v>80</v>
      </c>
      <c r="BK169" s="140">
        <f>ROUND(I169*H169,2)</f>
        <v>0</v>
      </c>
      <c r="BL169" s="13" t="s">
        <v>131</v>
      </c>
      <c r="BM169" s="139" t="s">
        <v>302</v>
      </c>
    </row>
    <row r="170" spans="2:65" s="11" customFormat="1" ht="26.1" customHeight="1">
      <c r="B170" s="116"/>
      <c r="D170" s="117" t="s">
        <v>72</v>
      </c>
      <c r="E170" s="118" t="s">
        <v>303</v>
      </c>
      <c r="F170" s="118" t="s">
        <v>304</v>
      </c>
      <c r="I170" s="119"/>
      <c r="J170" s="120">
        <f>BK170</f>
        <v>0</v>
      </c>
      <c r="L170" s="116"/>
      <c r="M170" s="121"/>
      <c r="P170" s="122">
        <f>SUM(P171:P180)</f>
        <v>0</v>
      </c>
      <c r="R170" s="122">
        <f>SUM(R171:R180)</f>
        <v>0</v>
      </c>
      <c r="T170" s="123">
        <f>SUM(T171:T180)</f>
        <v>0</v>
      </c>
      <c r="AR170" s="117" t="s">
        <v>80</v>
      </c>
      <c r="AT170" s="124" t="s">
        <v>72</v>
      </c>
      <c r="AU170" s="124" t="s">
        <v>73</v>
      </c>
      <c r="AY170" s="117" t="s">
        <v>125</v>
      </c>
      <c r="BK170" s="125">
        <f>SUM(BK171:BK180)</f>
        <v>0</v>
      </c>
    </row>
    <row r="171" spans="2:65" s="1" customFormat="1" ht="16.5" customHeight="1">
      <c r="B171" s="28"/>
      <c r="C171" s="128" t="s">
        <v>244</v>
      </c>
      <c r="D171" s="128" t="s">
        <v>128</v>
      </c>
      <c r="E171" s="129" t="s">
        <v>305</v>
      </c>
      <c r="F171" s="130" t="s">
        <v>306</v>
      </c>
      <c r="G171" s="131" t="s">
        <v>200</v>
      </c>
      <c r="H171" s="132">
        <v>1</v>
      </c>
      <c r="I171" s="133"/>
      <c r="J171" s="134">
        <f t="shared" ref="J171:J180" si="20">ROUND(I171*H171,2)</f>
        <v>0</v>
      </c>
      <c r="K171" s="130" t="s">
        <v>1</v>
      </c>
      <c r="L171" s="28"/>
      <c r="M171" s="135" t="s">
        <v>1</v>
      </c>
      <c r="N171" s="136" t="s">
        <v>38</v>
      </c>
      <c r="P171" s="137">
        <f t="shared" ref="P171:P180" si="21">O171*H171</f>
        <v>0</v>
      </c>
      <c r="Q171" s="137">
        <v>0</v>
      </c>
      <c r="R171" s="137">
        <f t="shared" ref="R171:R180" si="22">Q171*H171</f>
        <v>0</v>
      </c>
      <c r="S171" s="137">
        <v>0</v>
      </c>
      <c r="T171" s="138">
        <f t="shared" ref="T171:T180" si="23">S171*H171</f>
        <v>0</v>
      </c>
      <c r="AR171" s="139" t="s">
        <v>131</v>
      </c>
      <c r="AT171" s="139" t="s">
        <v>128</v>
      </c>
      <c r="AU171" s="139" t="s">
        <v>80</v>
      </c>
      <c r="AY171" s="13" t="s">
        <v>125</v>
      </c>
      <c r="BE171" s="140">
        <f t="shared" ref="BE171:BE180" si="24">IF(N171="základní",J171,0)</f>
        <v>0</v>
      </c>
      <c r="BF171" s="140">
        <f t="shared" ref="BF171:BF180" si="25">IF(N171="snížená",J171,0)</f>
        <v>0</v>
      </c>
      <c r="BG171" s="140">
        <f t="shared" ref="BG171:BG180" si="26">IF(N171="zákl. přenesená",J171,0)</f>
        <v>0</v>
      </c>
      <c r="BH171" s="140">
        <f t="shared" ref="BH171:BH180" si="27">IF(N171="sníž. přenesená",J171,0)</f>
        <v>0</v>
      </c>
      <c r="BI171" s="140">
        <f t="shared" ref="BI171:BI180" si="28">IF(N171="nulová",J171,0)</f>
        <v>0</v>
      </c>
      <c r="BJ171" s="13" t="s">
        <v>80</v>
      </c>
      <c r="BK171" s="140">
        <f t="shared" ref="BK171:BK180" si="29">ROUND(I171*H171,2)</f>
        <v>0</v>
      </c>
      <c r="BL171" s="13" t="s">
        <v>131</v>
      </c>
      <c r="BM171" s="139" t="s">
        <v>307</v>
      </c>
    </row>
    <row r="172" spans="2:65" s="1" customFormat="1" ht="51.95" customHeight="1">
      <c r="B172" s="28"/>
      <c r="C172" s="128" t="s">
        <v>308</v>
      </c>
      <c r="D172" s="128" t="s">
        <v>128</v>
      </c>
      <c r="E172" s="129" t="s">
        <v>309</v>
      </c>
      <c r="F172" s="130" t="s">
        <v>310</v>
      </c>
      <c r="G172" s="131" t="s">
        <v>311</v>
      </c>
      <c r="H172" s="132">
        <v>10</v>
      </c>
      <c r="I172" s="133"/>
      <c r="J172" s="134">
        <f t="shared" si="20"/>
        <v>0</v>
      </c>
      <c r="K172" s="130" t="s">
        <v>1</v>
      </c>
      <c r="L172" s="28"/>
      <c r="M172" s="135" t="s">
        <v>1</v>
      </c>
      <c r="N172" s="136" t="s">
        <v>38</v>
      </c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131</v>
      </c>
      <c r="AT172" s="139" t="s">
        <v>128</v>
      </c>
      <c r="AU172" s="139" t="s">
        <v>80</v>
      </c>
      <c r="AY172" s="13" t="s">
        <v>125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80</v>
      </c>
      <c r="BK172" s="140">
        <f t="shared" si="29"/>
        <v>0</v>
      </c>
      <c r="BL172" s="13" t="s">
        <v>131</v>
      </c>
      <c r="BM172" s="139" t="s">
        <v>312</v>
      </c>
    </row>
    <row r="173" spans="2:65" s="1" customFormat="1" ht="29.1" customHeight="1">
      <c r="B173" s="28"/>
      <c r="C173" s="128" t="s">
        <v>248</v>
      </c>
      <c r="D173" s="128" t="s">
        <v>128</v>
      </c>
      <c r="E173" s="129" t="s">
        <v>313</v>
      </c>
      <c r="F173" s="130" t="s">
        <v>314</v>
      </c>
      <c r="G173" s="131" t="s">
        <v>311</v>
      </c>
      <c r="H173" s="132">
        <v>12</v>
      </c>
      <c r="I173" s="133"/>
      <c r="J173" s="134">
        <f t="shared" si="20"/>
        <v>0</v>
      </c>
      <c r="K173" s="130" t="s">
        <v>1</v>
      </c>
      <c r="L173" s="28"/>
      <c r="M173" s="135" t="s">
        <v>1</v>
      </c>
      <c r="N173" s="136" t="s">
        <v>38</v>
      </c>
      <c r="P173" s="137">
        <f t="shared" si="21"/>
        <v>0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AR173" s="139" t="s">
        <v>131</v>
      </c>
      <c r="AT173" s="139" t="s">
        <v>128</v>
      </c>
      <c r="AU173" s="139" t="s">
        <v>80</v>
      </c>
      <c r="AY173" s="13" t="s">
        <v>125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80</v>
      </c>
      <c r="BK173" s="140">
        <f t="shared" si="29"/>
        <v>0</v>
      </c>
      <c r="BL173" s="13" t="s">
        <v>131</v>
      </c>
      <c r="BM173" s="139" t="s">
        <v>315</v>
      </c>
    </row>
    <row r="174" spans="2:65" s="1" customFormat="1" ht="24.2" customHeight="1">
      <c r="B174" s="28"/>
      <c r="C174" s="128" t="s">
        <v>316</v>
      </c>
      <c r="D174" s="128" t="s">
        <v>128</v>
      </c>
      <c r="E174" s="129" t="s">
        <v>317</v>
      </c>
      <c r="F174" s="130" t="s">
        <v>318</v>
      </c>
      <c r="G174" s="131" t="s">
        <v>200</v>
      </c>
      <c r="H174" s="132">
        <v>1</v>
      </c>
      <c r="I174" s="133"/>
      <c r="J174" s="134">
        <f t="shared" si="20"/>
        <v>0</v>
      </c>
      <c r="K174" s="130" t="s">
        <v>1</v>
      </c>
      <c r="L174" s="28"/>
      <c r="M174" s="135" t="s">
        <v>1</v>
      </c>
      <c r="N174" s="136" t="s">
        <v>38</v>
      </c>
      <c r="P174" s="137">
        <f t="shared" si="21"/>
        <v>0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131</v>
      </c>
      <c r="AT174" s="139" t="s">
        <v>128</v>
      </c>
      <c r="AU174" s="139" t="s">
        <v>80</v>
      </c>
      <c r="AY174" s="13" t="s">
        <v>125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80</v>
      </c>
      <c r="BK174" s="140">
        <f t="shared" si="29"/>
        <v>0</v>
      </c>
      <c r="BL174" s="13" t="s">
        <v>131</v>
      </c>
      <c r="BM174" s="139" t="s">
        <v>319</v>
      </c>
    </row>
    <row r="175" spans="2:65" s="1" customFormat="1" ht="37.700000000000003" customHeight="1">
      <c r="B175" s="28"/>
      <c r="C175" s="128" t="s">
        <v>251</v>
      </c>
      <c r="D175" s="128" t="s">
        <v>128</v>
      </c>
      <c r="E175" s="129" t="s">
        <v>320</v>
      </c>
      <c r="F175" s="130" t="s">
        <v>321</v>
      </c>
      <c r="G175" s="131" t="s">
        <v>311</v>
      </c>
      <c r="H175" s="132">
        <v>12</v>
      </c>
      <c r="I175" s="133"/>
      <c r="J175" s="134">
        <f t="shared" si="20"/>
        <v>0</v>
      </c>
      <c r="K175" s="130" t="s">
        <v>1</v>
      </c>
      <c r="L175" s="28"/>
      <c r="M175" s="135" t="s">
        <v>1</v>
      </c>
      <c r="N175" s="136" t="s">
        <v>38</v>
      </c>
      <c r="P175" s="137">
        <f t="shared" si="21"/>
        <v>0</v>
      </c>
      <c r="Q175" s="137">
        <v>0</v>
      </c>
      <c r="R175" s="137">
        <f t="shared" si="22"/>
        <v>0</v>
      </c>
      <c r="S175" s="137">
        <v>0</v>
      </c>
      <c r="T175" s="138">
        <f t="shared" si="23"/>
        <v>0</v>
      </c>
      <c r="AR175" s="139" t="s">
        <v>131</v>
      </c>
      <c r="AT175" s="139" t="s">
        <v>128</v>
      </c>
      <c r="AU175" s="139" t="s">
        <v>80</v>
      </c>
      <c r="AY175" s="13" t="s">
        <v>125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80</v>
      </c>
      <c r="BK175" s="140">
        <f t="shared" si="29"/>
        <v>0</v>
      </c>
      <c r="BL175" s="13" t="s">
        <v>131</v>
      </c>
      <c r="BM175" s="139" t="s">
        <v>322</v>
      </c>
    </row>
    <row r="176" spans="2:65" s="1" customFormat="1" ht="36" customHeight="1">
      <c r="B176" s="28"/>
      <c r="C176" s="128" t="s">
        <v>323</v>
      </c>
      <c r="D176" s="128" t="s">
        <v>128</v>
      </c>
      <c r="E176" s="129" t="s">
        <v>324</v>
      </c>
      <c r="F176" s="130" t="s">
        <v>325</v>
      </c>
      <c r="G176" s="131" t="s">
        <v>183</v>
      </c>
      <c r="H176" s="132">
        <v>1</v>
      </c>
      <c r="I176" s="133"/>
      <c r="J176" s="134">
        <f t="shared" si="20"/>
        <v>0</v>
      </c>
      <c r="K176" s="130" t="s">
        <v>1</v>
      </c>
      <c r="L176" s="28"/>
      <c r="M176" s="135" t="s">
        <v>1</v>
      </c>
      <c r="N176" s="136" t="s">
        <v>38</v>
      </c>
      <c r="P176" s="137">
        <f t="shared" si="21"/>
        <v>0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AR176" s="139" t="s">
        <v>131</v>
      </c>
      <c r="AT176" s="139" t="s">
        <v>128</v>
      </c>
      <c r="AU176" s="139" t="s">
        <v>80</v>
      </c>
      <c r="AY176" s="13" t="s">
        <v>125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80</v>
      </c>
      <c r="BK176" s="140">
        <f t="shared" si="29"/>
        <v>0</v>
      </c>
      <c r="BL176" s="13" t="s">
        <v>131</v>
      </c>
      <c r="BM176" s="139" t="s">
        <v>326</v>
      </c>
    </row>
    <row r="177" spans="2:65" s="1" customFormat="1" ht="24.2" customHeight="1">
      <c r="B177" s="28"/>
      <c r="C177" s="128" t="s">
        <v>255</v>
      </c>
      <c r="D177" s="128" t="s">
        <v>128</v>
      </c>
      <c r="E177" s="129" t="s">
        <v>327</v>
      </c>
      <c r="F177" s="130" t="s">
        <v>328</v>
      </c>
      <c r="G177" s="131" t="s">
        <v>311</v>
      </c>
      <c r="H177" s="132">
        <v>8</v>
      </c>
      <c r="I177" s="133"/>
      <c r="J177" s="134">
        <f t="shared" si="20"/>
        <v>0</v>
      </c>
      <c r="K177" s="130" t="s">
        <v>1</v>
      </c>
      <c r="L177" s="28"/>
      <c r="M177" s="135" t="s">
        <v>1</v>
      </c>
      <c r="N177" s="136" t="s">
        <v>38</v>
      </c>
      <c r="P177" s="137">
        <f t="shared" si="21"/>
        <v>0</v>
      </c>
      <c r="Q177" s="137">
        <v>0</v>
      </c>
      <c r="R177" s="137">
        <f t="shared" si="22"/>
        <v>0</v>
      </c>
      <c r="S177" s="137">
        <v>0</v>
      </c>
      <c r="T177" s="138">
        <f t="shared" si="23"/>
        <v>0</v>
      </c>
      <c r="AR177" s="139" t="s">
        <v>131</v>
      </c>
      <c r="AT177" s="139" t="s">
        <v>128</v>
      </c>
      <c r="AU177" s="139" t="s">
        <v>80</v>
      </c>
      <c r="AY177" s="13" t="s">
        <v>125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80</v>
      </c>
      <c r="BK177" s="140">
        <f t="shared" si="29"/>
        <v>0</v>
      </c>
      <c r="BL177" s="13" t="s">
        <v>131</v>
      </c>
      <c r="BM177" s="139" t="s">
        <v>329</v>
      </c>
    </row>
    <row r="178" spans="2:65" s="1" customFormat="1" ht="16.5" customHeight="1">
      <c r="B178" s="28"/>
      <c r="C178" s="128" t="s">
        <v>330</v>
      </c>
      <c r="D178" s="128" t="s">
        <v>128</v>
      </c>
      <c r="E178" s="129" t="s">
        <v>331</v>
      </c>
      <c r="F178" s="130" t="s">
        <v>332</v>
      </c>
      <c r="G178" s="131" t="s">
        <v>200</v>
      </c>
      <c r="H178" s="132">
        <v>1</v>
      </c>
      <c r="I178" s="133"/>
      <c r="J178" s="134">
        <f t="shared" si="20"/>
        <v>0</v>
      </c>
      <c r="K178" s="130" t="s">
        <v>1</v>
      </c>
      <c r="L178" s="28"/>
      <c r="M178" s="135" t="s">
        <v>1</v>
      </c>
      <c r="N178" s="136" t="s">
        <v>38</v>
      </c>
      <c r="P178" s="137">
        <f t="shared" si="21"/>
        <v>0</v>
      </c>
      <c r="Q178" s="137">
        <v>0</v>
      </c>
      <c r="R178" s="137">
        <f t="shared" si="22"/>
        <v>0</v>
      </c>
      <c r="S178" s="137">
        <v>0</v>
      </c>
      <c r="T178" s="138">
        <f t="shared" si="23"/>
        <v>0</v>
      </c>
      <c r="AR178" s="139" t="s">
        <v>131</v>
      </c>
      <c r="AT178" s="139" t="s">
        <v>128</v>
      </c>
      <c r="AU178" s="139" t="s">
        <v>80</v>
      </c>
      <c r="AY178" s="13" t="s">
        <v>125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3" t="s">
        <v>80</v>
      </c>
      <c r="BK178" s="140">
        <f t="shared" si="29"/>
        <v>0</v>
      </c>
      <c r="BL178" s="13" t="s">
        <v>131</v>
      </c>
      <c r="BM178" s="139" t="s">
        <v>333</v>
      </c>
    </row>
    <row r="179" spans="2:65" s="1" customFormat="1" ht="16.5" customHeight="1">
      <c r="B179" s="28"/>
      <c r="C179" s="128" t="s">
        <v>260</v>
      </c>
      <c r="D179" s="128" t="s">
        <v>128</v>
      </c>
      <c r="E179" s="129" t="s">
        <v>334</v>
      </c>
      <c r="F179" s="130" t="s">
        <v>335</v>
      </c>
      <c r="G179" s="131" t="s">
        <v>200</v>
      </c>
      <c r="H179" s="132">
        <v>1</v>
      </c>
      <c r="I179" s="133"/>
      <c r="J179" s="134">
        <f t="shared" si="20"/>
        <v>0</v>
      </c>
      <c r="K179" s="130" t="s">
        <v>1</v>
      </c>
      <c r="L179" s="28"/>
      <c r="M179" s="135" t="s">
        <v>1</v>
      </c>
      <c r="N179" s="136" t="s">
        <v>38</v>
      </c>
      <c r="P179" s="137">
        <f t="shared" si="21"/>
        <v>0</v>
      </c>
      <c r="Q179" s="137">
        <v>0</v>
      </c>
      <c r="R179" s="137">
        <f t="shared" si="22"/>
        <v>0</v>
      </c>
      <c r="S179" s="137">
        <v>0</v>
      </c>
      <c r="T179" s="138">
        <f t="shared" si="23"/>
        <v>0</v>
      </c>
      <c r="AR179" s="139" t="s">
        <v>131</v>
      </c>
      <c r="AT179" s="139" t="s">
        <v>128</v>
      </c>
      <c r="AU179" s="139" t="s">
        <v>80</v>
      </c>
      <c r="AY179" s="13" t="s">
        <v>125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3" t="s">
        <v>80</v>
      </c>
      <c r="BK179" s="140">
        <f t="shared" si="29"/>
        <v>0</v>
      </c>
      <c r="BL179" s="13" t="s">
        <v>131</v>
      </c>
      <c r="BM179" s="139" t="s">
        <v>336</v>
      </c>
    </row>
    <row r="180" spans="2:65" s="1" customFormat="1" ht="16.5" customHeight="1">
      <c r="B180" s="28"/>
      <c r="C180" s="128" t="s">
        <v>337</v>
      </c>
      <c r="D180" s="128" t="s">
        <v>128</v>
      </c>
      <c r="E180" s="129" t="s">
        <v>338</v>
      </c>
      <c r="F180" s="130" t="s">
        <v>339</v>
      </c>
      <c r="G180" s="131" t="s">
        <v>200</v>
      </c>
      <c r="H180" s="132">
        <v>1</v>
      </c>
      <c r="I180" s="133"/>
      <c r="J180" s="134">
        <f t="shared" si="20"/>
        <v>0</v>
      </c>
      <c r="K180" s="130" t="s">
        <v>1</v>
      </c>
      <c r="L180" s="28"/>
      <c r="M180" s="141" t="s">
        <v>1</v>
      </c>
      <c r="N180" s="142" t="s">
        <v>38</v>
      </c>
      <c r="O180" s="143"/>
      <c r="P180" s="144">
        <f t="shared" si="21"/>
        <v>0</v>
      </c>
      <c r="Q180" s="144">
        <v>0</v>
      </c>
      <c r="R180" s="144">
        <f t="shared" si="22"/>
        <v>0</v>
      </c>
      <c r="S180" s="144">
        <v>0</v>
      </c>
      <c r="T180" s="145">
        <f t="shared" si="23"/>
        <v>0</v>
      </c>
      <c r="AR180" s="139" t="s">
        <v>131</v>
      </c>
      <c r="AT180" s="139" t="s">
        <v>128</v>
      </c>
      <c r="AU180" s="139" t="s">
        <v>80</v>
      </c>
      <c r="AY180" s="13" t="s">
        <v>125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3" t="s">
        <v>80</v>
      </c>
      <c r="BK180" s="140">
        <f t="shared" si="29"/>
        <v>0</v>
      </c>
      <c r="BL180" s="13" t="s">
        <v>131</v>
      </c>
      <c r="BM180" s="139" t="s">
        <v>340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28"/>
    </row>
  </sheetData>
  <sheetProtection algorithmName="SHA-512" hashValue="XwTRY/sZ4KQik0wmi3CBbibiHGqnooa6d20T+JHB0T47ZyLMz+4zI76Zkl2oBhc3odZqwN8upraY+pt/4njV1A==" saltValue="MEU5/CHhXfkkWgNo2TdiuQ==" spinCount="100000" sheet="1" objects="1" scenarios="1" formatColumns="0" formatRows="0" autoFilter="0"/>
  <autoFilter ref="C122:K180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6"/>
  <sheetViews>
    <sheetView showGridLines="0" topLeftCell="A109" workbookViewId="0">
      <selection activeCell="F142" sqref="F142"/>
    </sheetView>
  </sheetViews>
  <sheetFormatPr defaultColWidth="12" defaultRowHeight="11.1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9" t="str">
        <f>'Rekapitulace stavby'!K6</f>
        <v>Domov seniorů  Ústí nad Orlicí rozpočet FVE + hromosvod</v>
      </c>
      <c r="F7" s="190"/>
      <c r="G7" s="190"/>
      <c r="H7" s="190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1" t="s">
        <v>341</v>
      </c>
      <c r="F9" s="188"/>
      <c r="G9" s="188"/>
      <c r="H9" s="18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11. 9. 2024</v>
      </c>
      <c r="L12" s="28"/>
    </row>
    <row r="13" spans="2:46" s="1" customFormat="1" ht="10.7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1" t="str">
        <f>'Rekapitulace stavby'!E14</f>
        <v>Vyplň údaj</v>
      </c>
      <c r="F18" s="161"/>
      <c r="G18" s="161"/>
      <c r="H18" s="16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5" t="s">
        <v>1</v>
      </c>
      <c r="F27" s="165"/>
      <c r="G27" s="165"/>
      <c r="H27" s="165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ROUND(J118, 2)</f>
        <v>0</v>
      </c>
      <c r="L30" s="28"/>
    </row>
    <row r="31" spans="2:12" s="1" customFormat="1" ht="6.95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4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45" customHeight="1">
      <c r="B33" s="28"/>
      <c r="D33" s="86" t="s">
        <v>37</v>
      </c>
      <c r="E33" s="23" t="s">
        <v>38</v>
      </c>
      <c r="F33" s="87">
        <f>ROUND((SUM(BE118:BE145)),  2)</f>
        <v>0</v>
      </c>
      <c r="I33" s="88">
        <v>0.21</v>
      </c>
      <c r="J33" s="87">
        <f>ROUND(((SUM(BE118:BE145))*I33),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ROUND((SUM(BF118:BF145)),  2)</f>
        <v>0</v>
      </c>
      <c r="I34" s="88">
        <v>0.12</v>
      </c>
      <c r="J34" s="87">
        <f>ROUND(((SUM(BF118:BF145))*I34),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ROUND((SUM(BG118:BG145)),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ROUND((SUM(BH118:BH145)),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ROUND((SUM(BI118:BI145)),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95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95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95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4.95" customHeight="1">
      <c r="B82" s="28"/>
      <c r="C82" s="17" t="s">
        <v>95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9" t="str">
        <f>E7</f>
        <v>Domov seniorů  Ústí nad Orlicí rozpočet FVE + hromosvod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1" t="str">
        <f>E9</f>
        <v>02 - Hromosvod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11. 9. 2024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7" customHeight="1">
      <c r="B96" s="28"/>
      <c r="C96" s="99" t="s">
        <v>98</v>
      </c>
      <c r="J96" s="60">
        <f>J118</f>
        <v>0</v>
      </c>
      <c r="L96" s="28"/>
      <c r="AU96" s="13" t="s">
        <v>99</v>
      </c>
    </row>
    <row r="97" spans="2:12" s="8" customFormat="1" ht="24.95" customHeight="1">
      <c r="B97" s="100"/>
      <c r="D97" s="101" t="s">
        <v>342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8" customFormat="1" ht="24.95" customHeight="1">
      <c r="B98" s="100"/>
      <c r="D98" s="101" t="s">
        <v>343</v>
      </c>
      <c r="E98" s="102"/>
      <c r="F98" s="102"/>
      <c r="G98" s="102"/>
      <c r="H98" s="102"/>
      <c r="I98" s="102"/>
      <c r="J98" s="103">
        <f>J140</f>
        <v>0</v>
      </c>
      <c r="L98" s="100"/>
    </row>
    <row r="99" spans="2:12" s="1" customFormat="1" ht="21.75" customHeight="1">
      <c r="B99" s="28"/>
      <c r="L99" s="28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8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8"/>
    </row>
    <row r="105" spans="2:12" s="1" customFormat="1" ht="24.95" customHeight="1">
      <c r="B105" s="28"/>
      <c r="C105" s="17" t="s">
        <v>110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16.5" customHeight="1">
      <c r="B108" s="28"/>
      <c r="E108" s="189" t="str">
        <f>E7</f>
        <v>Domov seniorů  Ústí nad Orlicí rozpočet FVE + hromosvod</v>
      </c>
      <c r="F108" s="190"/>
      <c r="G108" s="190"/>
      <c r="H108" s="190"/>
      <c r="L108" s="28"/>
    </row>
    <row r="109" spans="2:12" s="1" customFormat="1" ht="12" customHeight="1">
      <c r="B109" s="28"/>
      <c r="C109" s="23" t="s">
        <v>93</v>
      </c>
      <c r="L109" s="28"/>
    </row>
    <row r="110" spans="2:12" s="1" customFormat="1" ht="16.5" customHeight="1">
      <c r="B110" s="28"/>
      <c r="E110" s="171" t="str">
        <f>E9</f>
        <v>02 - Hromosvod</v>
      </c>
      <c r="F110" s="188"/>
      <c r="G110" s="188"/>
      <c r="H110" s="188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 </v>
      </c>
      <c r="I112" s="23" t="s">
        <v>22</v>
      </c>
      <c r="J112" s="47" t="str">
        <f>IF(J12="","",J12)</f>
        <v>11. 9. 2024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24</v>
      </c>
      <c r="F114" s="21" t="str">
        <f>E15</f>
        <v xml:space="preserve"> </v>
      </c>
      <c r="I114" s="23" t="s">
        <v>29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3" t="s">
        <v>27</v>
      </c>
      <c r="F115" s="21" t="str">
        <f>IF(E18="","",E18)</f>
        <v>Vyplň údaj</v>
      </c>
      <c r="I115" s="23" t="s">
        <v>31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111</v>
      </c>
      <c r="D117" s="110" t="s">
        <v>58</v>
      </c>
      <c r="E117" s="110" t="s">
        <v>54</v>
      </c>
      <c r="F117" s="110" t="s">
        <v>55</v>
      </c>
      <c r="G117" s="110" t="s">
        <v>112</v>
      </c>
      <c r="H117" s="110" t="s">
        <v>113</v>
      </c>
      <c r="I117" s="110" t="s">
        <v>114</v>
      </c>
      <c r="J117" s="110" t="s">
        <v>97</v>
      </c>
      <c r="K117" s="111" t="s">
        <v>115</v>
      </c>
      <c r="L117" s="108"/>
      <c r="M117" s="53" t="s">
        <v>1</v>
      </c>
      <c r="N117" s="54" t="s">
        <v>37</v>
      </c>
      <c r="O117" s="54" t="s">
        <v>116</v>
      </c>
      <c r="P117" s="54" t="s">
        <v>117</v>
      </c>
      <c r="Q117" s="54" t="s">
        <v>118</v>
      </c>
      <c r="R117" s="54" t="s">
        <v>119</v>
      </c>
      <c r="S117" s="54" t="s">
        <v>120</v>
      </c>
      <c r="T117" s="55" t="s">
        <v>121</v>
      </c>
    </row>
    <row r="118" spans="2:65" s="1" customFormat="1" ht="22.7" customHeight="1">
      <c r="B118" s="28"/>
      <c r="C118" s="58" t="s">
        <v>122</v>
      </c>
      <c r="J118" s="112">
        <f>BK118</f>
        <v>0</v>
      </c>
      <c r="L118" s="28"/>
      <c r="M118" s="56"/>
      <c r="N118" s="48"/>
      <c r="O118" s="48"/>
      <c r="P118" s="113">
        <f>P119+P140</f>
        <v>0</v>
      </c>
      <c r="Q118" s="48"/>
      <c r="R118" s="113">
        <f>R119+R140</f>
        <v>0</v>
      </c>
      <c r="S118" s="48"/>
      <c r="T118" s="114">
        <f>T119+T140</f>
        <v>0</v>
      </c>
      <c r="AT118" s="13" t="s">
        <v>72</v>
      </c>
      <c r="AU118" s="13" t="s">
        <v>99</v>
      </c>
      <c r="BK118" s="115">
        <f>BK119+BK140</f>
        <v>0</v>
      </c>
    </row>
    <row r="119" spans="2:65" s="11" customFormat="1" ht="26.1" customHeight="1">
      <c r="B119" s="116"/>
      <c r="D119" s="117" t="s">
        <v>72</v>
      </c>
      <c r="E119" s="118" t="s">
        <v>179</v>
      </c>
      <c r="F119" s="118" t="s">
        <v>344</v>
      </c>
      <c r="I119" s="119"/>
      <c r="J119" s="120">
        <f>BK119</f>
        <v>0</v>
      </c>
      <c r="L119" s="116"/>
      <c r="M119" s="121"/>
      <c r="P119" s="122">
        <f>SUM(P120:P139)</f>
        <v>0</v>
      </c>
      <c r="R119" s="122">
        <f>SUM(R120:R139)</f>
        <v>0</v>
      </c>
      <c r="T119" s="123">
        <f>SUM(T120:T139)</f>
        <v>0</v>
      </c>
      <c r="AR119" s="117" t="s">
        <v>80</v>
      </c>
      <c r="AT119" s="124" t="s">
        <v>72</v>
      </c>
      <c r="AU119" s="124" t="s">
        <v>73</v>
      </c>
      <c r="AY119" s="117" t="s">
        <v>125</v>
      </c>
      <c r="BK119" s="125">
        <f>SUM(BK120:BK139)</f>
        <v>0</v>
      </c>
    </row>
    <row r="120" spans="2:65" s="1" customFormat="1" ht="16.5" customHeight="1">
      <c r="B120" s="28"/>
      <c r="C120" s="128" t="s">
        <v>80</v>
      </c>
      <c r="D120" s="128" t="s">
        <v>128</v>
      </c>
      <c r="E120" s="129" t="s">
        <v>345</v>
      </c>
      <c r="F120" s="130" t="s">
        <v>346</v>
      </c>
      <c r="G120" s="131" t="s">
        <v>183</v>
      </c>
      <c r="H120" s="132">
        <v>2</v>
      </c>
      <c r="I120" s="133"/>
      <c r="J120" s="134">
        <f t="shared" ref="J120:J139" si="0">ROUND(I120*H120,2)</f>
        <v>0</v>
      </c>
      <c r="K120" s="130" t="s">
        <v>1</v>
      </c>
      <c r="L120" s="28"/>
      <c r="M120" s="135" t="s">
        <v>1</v>
      </c>
      <c r="N120" s="136" t="s">
        <v>38</v>
      </c>
      <c r="P120" s="137">
        <f t="shared" ref="P120:P139" si="1">O120*H120</f>
        <v>0</v>
      </c>
      <c r="Q120" s="137">
        <v>0</v>
      </c>
      <c r="R120" s="137">
        <f t="shared" ref="R120:R139" si="2">Q120*H120</f>
        <v>0</v>
      </c>
      <c r="S120" s="137">
        <v>0</v>
      </c>
      <c r="T120" s="138">
        <f t="shared" ref="T120:T139" si="3">S120*H120</f>
        <v>0</v>
      </c>
      <c r="AR120" s="139" t="s">
        <v>131</v>
      </c>
      <c r="AT120" s="139" t="s">
        <v>128</v>
      </c>
      <c r="AU120" s="139" t="s">
        <v>80</v>
      </c>
      <c r="AY120" s="13" t="s">
        <v>125</v>
      </c>
      <c r="BE120" s="140">
        <f t="shared" ref="BE120:BE139" si="4">IF(N120="základní",J120,0)</f>
        <v>0</v>
      </c>
      <c r="BF120" s="140">
        <f t="shared" ref="BF120:BF139" si="5">IF(N120="snížená",J120,0)</f>
        <v>0</v>
      </c>
      <c r="BG120" s="140">
        <f t="shared" ref="BG120:BG139" si="6">IF(N120="zákl. přenesená",J120,0)</f>
        <v>0</v>
      </c>
      <c r="BH120" s="140">
        <f t="shared" ref="BH120:BH139" si="7">IF(N120="sníž. přenesená",J120,0)</f>
        <v>0</v>
      </c>
      <c r="BI120" s="140">
        <f t="shared" ref="BI120:BI139" si="8">IF(N120="nulová",J120,0)</f>
        <v>0</v>
      </c>
      <c r="BJ120" s="13" t="s">
        <v>80</v>
      </c>
      <c r="BK120" s="140">
        <f t="shared" ref="BK120:BK139" si="9">ROUND(I120*H120,2)</f>
        <v>0</v>
      </c>
      <c r="BL120" s="13" t="s">
        <v>131</v>
      </c>
      <c r="BM120" s="139" t="s">
        <v>82</v>
      </c>
    </row>
    <row r="121" spans="2:65" s="1" customFormat="1" ht="16.5" customHeight="1">
      <c r="B121" s="28"/>
      <c r="C121" s="128" t="s">
        <v>82</v>
      </c>
      <c r="D121" s="128" t="s">
        <v>128</v>
      </c>
      <c r="E121" s="129" t="s">
        <v>347</v>
      </c>
      <c r="F121" s="130" t="s">
        <v>348</v>
      </c>
      <c r="G121" s="131" t="s">
        <v>183</v>
      </c>
      <c r="H121" s="132">
        <v>4</v>
      </c>
      <c r="I121" s="133"/>
      <c r="J121" s="134">
        <f t="shared" si="0"/>
        <v>0</v>
      </c>
      <c r="K121" s="130" t="s">
        <v>1</v>
      </c>
      <c r="L121" s="28"/>
      <c r="M121" s="135" t="s">
        <v>1</v>
      </c>
      <c r="N121" s="136" t="s">
        <v>38</v>
      </c>
      <c r="P121" s="137">
        <f t="shared" si="1"/>
        <v>0</v>
      </c>
      <c r="Q121" s="137">
        <v>0</v>
      </c>
      <c r="R121" s="137">
        <f t="shared" si="2"/>
        <v>0</v>
      </c>
      <c r="S121" s="137">
        <v>0</v>
      </c>
      <c r="T121" s="138">
        <f t="shared" si="3"/>
        <v>0</v>
      </c>
      <c r="AR121" s="139" t="s">
        <v>131</v>
      </c>
      <c r="AT121" s="139" t="s">
        <v>128</v>
      </c>
      <c r="AU121" s="139" t="s">
        <v>80</v>
      </c>
      <c r="AY121" s="13" t="s">
        <v>125</v>
      </c>
      <c r="BE121" s="140">
        <f t="shared" si="4"/>
        <v>0</v>
      </c>
      <c r="BF121" s="140">
        <f t="shared" si="5"/>
        <v>0</v>
      </c>
      <c r="BG121" s="140">
        <f t="shared" si="6"/>
        <v>0</v>
      </c>
      <c r="BH121" s="140">
        <f t="shared" si="7"/>
        <v>0</v>
      </c>
      <c r="BI121" s="140">
        <f t="shared" si="8"/>
        <v>0</v>
      </c>
      <c r="BJ121" s="13" t="s">
        <v>80</v>
      </c>
      <c r="BK121" s="140">
        <f t="shared" si="9"/>
        <v>0</v>
      </c>
      <c r="BL121" s="13" t="s">
        <v>131</v>
      </c>
      <c r="BM121" s="139" t="s">
        <v>131</v>
      </c>
    </row>
    <row r="122" spans="2:65" s="1" customFormat="1" ht="16.5" customHeight="1">
      <c r="B122" s="28"/>
      <c r="C122" s="128" t="s">
        <v>139</v>
      </c>
      <c r="D122" s="128" t="s">
        <v>128</v>
      </c>
      <c r="E122" s="129" t="s">
        <v>349</v>
      </c>
      <c r="F122" s="130" t="s">
        <v>350</v>
      </c>
      <c r="G122" s="131" t="s">
        <v>183</v>
      </c>
      <c r="H122" s="132">
        <v>2</v>
      </c>
      <c r="I122" s="133"/>
      <c r="J122" s="134">
        <f t="shared" si="0"/>
        <v>0</v>
      </c>
      <c r="K122" s="130" t="s">
        <v>1</v>
      </c>
      <c r="L122" s="28"/>
      <c r="M122" s="135" t="s">
        <v>1</v>
      </c>
      <c r="N122" s="136" t="s">
        <v>38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131</v>
      </c>
      <c r="AT122" s="139" t="s">
        <v>128</v>
      </c>
      <c r="AU122" s="139" t="s">
        <v>80</v>
      </c>
      <c r="AY122" s="13" t="s">
        <v>125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80</v>
      </c>
      <c r="BK122" s="140">
        <f t="shared" si="9"/>
        <v>0</v>
      </c>
      <c r="BL122" s="13" t="s">
        <v>131</v>
      </c>
      <c r="BM122" s="139" t="s">
        <v>152</v>
      </c>
    </row>
    <row r="123" spans="2:65" s="1" customFormat="1" ht="16.5" customHeight="1">
      <c r="B123" s="28"/>
      <c r="C123" s="128" t="s">
        <v>131</v>
      </c>
      <c r="D123" s="128" t="s">
        <v>128</v>
      </c>
      <c r="E123" s="129" t="s">
        <v>351</v>
      </c>
      <c r="F123" s="130" t="s">
        <v>352</v>
      </c>
      <c r="G123" s="131" t="s">
        <v>183</v>
      </c>
      <c r="H123" s="132">
        <v>10</v>
      </c>
      <c r="I123" s="133"/>
      <c r="J123" s="134">
        <f t="shared" si="0"/>
        <v>0</v>
      </c>
      <c r="K123" s="130" t="s">
        <v>1</v>
      </c>
      <c r="L123" s="28"/>
      <c r="M123" s="135" t="s">
        <v>1</v>
      </c>
      <c r="N123" s="136" t="s">
        <v>38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131</v>
      </c>
      <c r="AT123" s="139" t="s">
        <v>128</v>
      </c>
      <c r="AU123" s="139" t="s">
        <v>80</v>
      </c>
      <c r="AY123" s="13" t="s">
        <v>125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80</v>
      </c>
      <c r="BK123" s="140">
        <f t="shared" si="9"/>
        <v>0</v>
      </c>
      <c r="BL123" s="13" t="s">
        <v>131</v>
      </c>
      <c r="BM123" s="139" t="s">
        <v>162</v>
      </c>
    </row>
    <row r="124" spans="2:65" s="1" customFormat="1" ht="16.5" customHeight="1">
      <c r="B124" s="28"/>
      <c r="C124" s="128" t="s">
        <v>124</v>
      </c>
      <c r="D124" s="128" t="s">
        <v>128</v>
      </c>
      <c r="E124" s="129" t="s">
        <v>353</v>
      </c>
      <c r="F124" s="130" t="s">
        <v>354</v>
      </c>
      <c r="G124" s="131" t="s">
        <v>355</v>
      </c>
      <c r="H124" s="132">
        <v>61</v>
      </c>
      <c r="I124" s="133"/>
      <c r="J124" s="134">
        <f t="shared" si="0"/>
        <v>0</v>
      </c>
      <c r="K124" s="130" t="s">
        <v>1</v>
      </c>
      <c r="L124" s="28"/>
      <c r="M124" s="135" t="s">
        <v>1</v>
      </c>
      <c r="N124" s="136" t="s">
        <v>38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131</v>
      </c>
      <c r="AT124" s="139" t="s">
        <v>128</v>
      </c>
      <c r="AU124" s="139" t="s">
        <v>80</v>
      </c>
      <c r="AY124" s="13" t="s">
        <v>125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80</v>
      </c>
      <c r="BK124" s="140">
        <f t="shared" si="9"/>
        <v>0</v>
      </c>
      <c r="BL124" s="13" t="s">
        <v>131</v>
      </c>
      <c r="BM124" s="139" t="s">
        <v>201</v>
      </c>
    </row>
    <row r="125" spans="2:65" s="1" customFormat="1" ht="16.5" customHeight="1">
      <c r="B125" s="28"/>
      <c r="C125" s="128" t="s">
        <v>152</v>
      </c>
      <c r="D125" s="128" t="s">
        <v>128</v>
      </c>
      <c r="E125" s="129" t="s">
        <v>356</v>
      </c>
      <c r="F125" s="130" t="s">
        <v>357</v>
      </c>
      <c r="G125" s="131" t="s">
        <v>183</v>
      </c>
      <c r="H125" s="132">
        <v>85</v>
      </c>
      <c r="I125" s="133"/>
      <c r="J125" s="134">
        <f t="shared" si="0"/>
        <v>0</v>
      </c>
      <c r="K125" s="130" t="s">
        <v>1</v>
      </c>
      <c r="L125" s="28"/>
      <c r="M125" s="135" t="s">
        <v>1</v>
      </c>
      <c r="N125" s="136" t="s">
        <v>38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131</v>
      </c>
      <c r="AT125" s="139" t="s">
        <v>128</v>
      </c>
      <c r="AU125" s="139" t="s">
        <v>80</v>
      </c>
      <c r="AY125" s="13" t="s">
        <v>125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80</v>
      </c>
      <c r="BK125" s="140">
        <f t="shared" si="9"/>
        <v>0</v>
      </c>
      <c r="BL125" s="13" t="s">
        <v>131</v>
      </c>
      <c r="BM125" s="139" t="s">
        <v>8</v>
      </c>
    </row>
    <row r="126" spans="2:65" s="1" customFormat="1" ht="16.5" customHeight="1">
      <c r="B126" s="28"/>
      <c r="C126" s="128" t="s">
        <v>157</v>
      </c>
      <c r="D126" s="128" t="s">
        <v>128</v>
      </c>
      <c r="E126" s="129" t="s">
        <v>358</v>
      </c>
      <c r="F126" s="130" t="s">
        <v>359</v>
      </c>
      <c r="G126" s="131" t="s">
        <v>183</v>
      </c>
      <c r="H126" s="132">
        <v>28</v>
      </c>
      <c r="I126" s="133"/>
      <c r="J126" s="134">
        <f t="shared" si="0"/>
        <v>0</v>
      </c>
      <c r="K126" s="130" t="s">
        <v>1</v>
      </c>
      <c r="L126" s="28"/>
      <c r="M126" s="135" t="s">
        <v>1</v>
      </c>
      <c r="N126" s="136" t="s">
        <v>38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131</v>
      </c>
      <c r="AT126" s="139" t="s">
        <v>128</v>
      </c>
      <c r="AU126" s="139" t="s">
        <v>80</v>
      </c>
      <c r="AY126" s="13" t="s">
        <v>125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80</v>
      </c>
      <c r="BK126" s="140">
        <f t="shared" si="9"/>
        <v>0</v>
      </c>
      <c r="BL126" s="13" t="s">
        <v>131</v>
      </c>
      <c r="BM126" s="139" t="s">
        <v>209</v>
      </c>
    </row>
    <row r="127" spans="2:65" s="1" customFormat="1" ht="16.5" customHeight="1">
      <c r="B127" s="28"/>
      <c r="C127" s="128" t="s">
        <v>162</v>
      </c>
      <c r="D127" s="128" t="s">
        <v>128</v>
      </c>
      <c r="E127" s="129" t="s">
        <v>360</v>
      </c>
      <c r="F127" s="130" t="s">
        <v>361</v>
      </c>
      <c r="G127" s="131" t="s">
        <v>183</v>
      </c>
      <c r="H127" s="132">
        <v>6</v>
      </c>
      <c r="I127" s="133"/>
      <c r="J127" s="134">
        <f t="shared" si="0"/>
        <v>0</v>
      </c>
      <c r="K127" s="130" t="s">
        <v>1</v>
      </c>
      <c r="L127" s="28"/>
      <c r="M127" s="135" t="s">
        <v>1</v>
      </c>
      <c r="N127" s="136" t="s">
        <v>38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131</v>
      </c>
      <c r="AT127" s="139" t="s">
        <v>128</v>
      </c>
      <c r="AU127" s="139" t="s">
        <v>80</v>
      </c>
      <c r="AY127" s="13" t="s">
        <v>125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80</v>
      </c>
      <c r="BK127" s="140">
        <f t="shared" si="9"/>
        <v>0</v>
      </c>
      <c r="BL127" s="13" t="s">
        <v>131</v>
      </c>
      <c r="BM127" s="139" t="s">
        <v>213</v>
      </c>
    </row>
    <row r="128" spans="2:65" s="1" customFormat="1" ht="16.5" customHeight="1">
      <c r="B128" s="28"/>
      <c r="C128" s="128" t="s">
        <v>168</v>
      </c>
      <c r="D128" s="128" t="s">
        <v>128</v>
      </c>
      <c r="E128" s="129" t="s">
        <v>362</v>
      </c>
      <c r="F128" s="130" t="s">
        <v>363</v>
      </c>
      <c r="G128" s="131" t="s">
        <v>183</v>
      </c>
      <c r="H128" s="132">
        <v>66</v>
      </c>
      <c r="I128" s="133"/>
      <c r="J128" s="134">
        <f t="shared" si="0"/>
        <v>0</v>
      </c>
      <c r="K128" s="130" t="s">
        <v>1</v>
      </c>
      <c r="L128" s="28"/>
      <c r="M128" s="135" t="s">
        <v>1</v>
      </c>
      <c r="N128" s="136" t="s">
        <v>38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131</v>
      </c>
      <c r="AT128" s="139" t="s">
        <v>128</v>
      </c>
      <c r="AU128" s="139" t="s">
        <v>80</v>
      </c>
      <c r="AY128" s="13" t="s">
        <v>125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80</v>
      </c>
      <c r="BK128" s="140">
        <f t="shared" si="9"/>
        <v>0</v>
      </c>
      <c r="BL128" s="13" t="s">
        <v>131</v>
      </c>
      <c r="BM128" s="139" t="s">
        <v>220</v>
      </c>
    </row>
    <row r="129" spans="2:65" s="1" customFormat="1" ht="16.5" customHeight="1">
      <c r="B129" s="28"/>
      <c r="C129" s="128" t="s">
        <v>201</v>
      </c>
      <c r="D129" s="128" t="s">
        <v>128</v>
      </c>
      <c r="E129" s="129" t="s">
        <v>364</v>
      </c>
      <c r="F129" s="130" t="s">
        <v>365</v>
      </c>
      <c r="G129" s="131" t="s">
        <v>183</v>
      </c>
      <c r="H129" s="132">
        <v>3</v>
      </c>
      <c r="I129" s="133"/>
      <c r="J129" s="134">
        <f t="shared" si="0"/>
        <v>0</v>
      </c>
      <c r="K129" s="130" t="s">
        <v>1</v>
      </c>
      <c r="L129" s="28"/>
      <c r="M129" s="135" t="s">
        <v>1</v>
      </c>
      <c r="N129" s="136" t="s">
        <v>38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131</v>
      </c>
      <c r="AT129" s="139" t="s">
        <v>128</v>
      </c>
      <c r="AU129" s="139" t="s">
        <v>80</v>
      </c>
      <c r="AY129" s="13" t="s">
        <v>125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80</v>
      </c>
      <c r="BK129" s="140">
        <f t="shared" si="9"/>
        <v>0</v>
      </c>
      <c r="BL129" s="13" t="s">
        <v>131</v>
      </c>
      <c r="BM129" s="139" t="s">
        <v>223</v>
      </c>
    </row>
    <row r="130" spans="2:65" s="1" customFormat="1" ht="16.5" customHeight="1">
      <c r="B130" s="28"/>
      <c r="C130" s="128" t="s">
        <v>224</v>
      </c>
      <c r="D130" s="128" t="s">
        <v>128</v>
      </c>
      <c r="E130" s="129" t="s">
        <v>366</v>
      </c>
      <c r="F130" s="130" t="s">
        <v>367</v>
      </c>
      <c r="G130" s="131" t="s">
        <v>183</v>
      </c>
      <c r="H130" s="132">
        <v>6</v>
      </c>
      <c r="I130" s="133"/>
      <c r="J130" s="134">
        <f t="shared" si="0"/>
        <v>0</v>
      </c>
      <c r="K130" s="130" t="s">
        <v>1</v>
      </c>
      <c r="L130" s="28"/>
      <c r="M130" s="135" t="s">
        <v>1</v>
      </c>
      <c r="N130" s="136" t="s">
        <v>38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131</v>
      </c>
      <c r="AT130" s="139" t="s">
        <v>128</v>
      </c>
      <c r="AU130" s="139" t="s">
        <v>80</v>
      </c>
      <c r="AY130" s="13" t="s">
        <v>125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80</v>
      </c>
      <c r="BK130" s="140">
        <f t="shared" si="9"/>
        <v>0</v>
      </c>
      <c r="BL130" s="13" t="s">
        <v>131</v>
      </c>
      <c r="BM130" s="139" t="s">
        <v>227</v>
      </c>
    </row>
    <row r="131" spans="2:65" s="1" customFormat="1" ht="16.5" customHeight="1">
      <c r="B131" s="28"/>
      <c r="C131" s="128" t="s">
        <v>8</v>
      </c>
      <c r="D131" s="128" t="s">
        <v>128</v>
      </c>
      <c r="E131" s="129" t="s">
        <v>368</v>
      </c>
      <c r="F131" s="130" t="s">
        <v>369</v>
      </c>
      <c r="G131" s="131" t="s">
        <v>183</v>
      </c>
      <c r="H131" s="132">
        <v>14</v>
      </c>
      <c r="I131" s="133"/>
      <c r="J131" s="134">
        <f t="shared" si="0"/>
        <v>0</v>
      </c>
      <c r="K131" s="130" t="s">
        <v>1</v>
      </c>
      <c r="L131" s="28"/>
      <c r="M131" s="135" t="s">
        <v>1</v>
      </c>
      <c r="N131" s="136" t="s">
        <v>38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131</v>
      </c>
      <c r="AT131" s="139" t="s">
        <v>128</v>
      </c>
      <c r="AU131" s="139" t="s">
        <v>80</v>
      </c>
      <c r="AY131" s="13" t="s">
        <v>125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80</v>
      </c>
      <c r="BK131" s="140">
        <f t="shared" si="9"/>
        <v>0</v>
      </c>
      <c r="BL131" s="13" t="s">
        <v>131</v>
      </c>
      <c r="BM131" s="139" t="s">
        <v>230</v>
      </c>
    </row>
    <row r="132" spans="2:65" s="1" customFormat="1" ht="16.5" customHeight="1">
      <c r="B132" s="28"/>
      <c r="C132" s="128" t="s">
        <v>231</v>
      </c>
      <c r="D132" s="128" t="s">
        <v>128</v>
      </c>
      <c r="E132" s="129" t="s">
        <v>370</v>
      </c>
      <c r="F132" s="130" t="s">
        <v>371</v>
      </c>
      <c r="G132" s="131" t="s">
        <v>183</v>
      </c>
      <c r="H132" s="132">
        <v>7</v>
      </c>
      <c r="I132" s="133"/>
      <c r="J132" s="134">
        <f t="shared" si="0"/>
        <v>0</v>
      </c>
      <c r="K132" s="130" t="s">
        <v>1</v>
      </c>
      <c r="L132" s="28"/>
      <c r="M132" s="135" t="s">
        <v>1</v>
      </c>
      <c r="N132" s="136" t="s">
        <v>38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131</v>
      </c>
      <c r="AT132" s="139" t="s">
        <v>128</v>
      </c>
      <c r="AU132" s="139" t="s">
        <v>80</v>
      </c>
      <c r="AY132" s="13" t="s">
        <v>125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80</v>
      </c>
      <c r="BK132" s="140">
        <f t="shared" si="9"/>
        <v>0</v>
      </c>
      <c r="BL132" s="13" t="s">
        <v>131</v>
      </c>
      <c r="BM132" s="139" t="s">
        <v>234</v>
      </c>
    </row>
    <row r="133" spans="2:65" s="1" customFormat="1" ht="16.5" customHeight="1">
      <c r="B133" s="28"/>
      <c r="C133" s="128" t="s">
        <v>209</v>
      </c>
      <c r="D133" s="128" t="s">
        <v>128</v>
      </c>
      <c r="E133" s="129" t="s">
        <v>372</v>
      </c>
      <c r="F133" s="130" t="s">
        <v>373</v>
      </c>
      <c r="G133" s="131" t="s">
        <v>183</v>
      </c>
      <c r="H133" s="132">
        <v>14</v>
      </c>
      <c r="I133" s="133"/>
      <c r="J133" s="134">
        <f t="shared" si="0"/>
        <v>0</v>
      </c>
      <c r="K133" s="130" t="s">
        <v>1</v>
      </c>
      <c r="L133" s="28"/>
      <c r="M133" s="135" t="s">
        <v>1</v>
      </c>
      <c r="N133" s="136" t="s">
        <v>38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131</v>
      </c>
      <c r="AT133" s="139" t="s">
        <v>128</v>
      </c>
      <c r="AU133" s="139" t="s">
        <v>80</v>
      </c>
      <c r="AY133" s="13" t="s">
        <v>125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80</v>
      </c>
      <c r="BK133" s="140">
        <f t="shared" si="9"/>
        <v>0</v>
      </c>
      <c r="BL133" s="13" t="s">
        <v>131</v>
      </c>
      <c r="BM133" s="139" t="s">
        <v>237</v>
      </c>
    </row>
    <row r="134" spans="2:65" s="1" customFormat="1" ht="16.5" customHeight="1">
      <c r="B134" s="28"/>
      <c r="C134" s="128" t="s">
        <v>238</v>
      </c>
      <c r="D134" s="128" t="s">
        <v>128</v>
      </c>
      <c r="E134" s="129" t="s">
        <v>374</v>
      </c>
      <c r="F134" s="130" t="s">
        <v>375</v>
      </c>
      <c r="G134" s="131" t="s">
        <v>183</v>
      </c>
      <c r="H134" s="132">
        <v>7</v>
      </c>
      <c r="I134" s="133"/>
      <c r="J134" s="134">
        <f t="shared" si="0"/>
        <v>0</v>
      </c>
      <c r="K134" s="130" t="s">
        <v>1</v>
      </c>
      <c r="L134" s="28"/>
      <c r="M134" s="135" t="s">
        <v>1</v>
      </c>
      <c r="N134" s="136" t="s">
        <v>38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131</v>
      </c>
      <c r="AT134" s="139" t="s">
        <v>128</v>
      </c>
      <c r="AU134" s="139" t="s">
        <v>80</v>
      </c>
      <c r="AY134" s="13" t="s">
        <v>125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80</v>
      </c>
      <c r="BK134" s="140">
        <f t="shared" si="9"/>
        <v>0</v>
      </c>
      <c r="BL134" s="13" t="s">
        <v>131</v>
      </c>
      <c r="BM134" s="139" t="s">
        <v>241</v>
      </c>
    </row>
    <row r="135" spans="2:65" s="1" customFormat="1" ht="16.5" customHeight="1">
      <c r="B135" s="28"/>
      <c r="C135" s="128" t="s">
        <v>213</v>
      </c>
      <c r="D135" s="128" t="s">
        <v>128</v>
      </c>
      <c r="E135" s="129" t="s">
        <v>376</v>
      </c>
      <c r="F135" s="130" t="s">
        <v>377</v>
      </c>
      <c r="G135" s="131" t="s">
        <v>355</v>
      </c>
      <c r="H135" s="132">
        <v>57</v>
      </c>
      <c r="I135" s="133"/>
      <c r="J135" s="134">
        <f t="shared" si="0"/>
        <v>0</v>
      </c>
      <c r="K135" s="130" t="s">
        <v>1</v>
      </c>
      <c r="L135" s="28"/>
      <c r="M135" s="135" t="s">
        <v>1</v>
      </c>
      <c r="N135" s="136" t="s">
        <v>38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131</v>
      </c>
      <c r="AT135" s="139" t="s">
        <v>128</v>
      </c>
      <c r="AU135" s="139" t="s">
        <v>80</v>
      </c>
      <c r="AY135" s="13" t="s">
        <v>125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80</v>
      </c>
      <c r="BK135" s="140">
        <f t="shared" si="9"/>
        <v>0</v>
      </c>
      <c r="BL135" s="13" t="s">
        <v>131</v>
      </c>
      <c r="BM135" s="139" t="s">
        <v>244</v>
      </c>
    </row>
    <row r="136" spans="2:65" s="1" customFormat="1" ht="16.5" customHeight="1">
      <c r="B136" s="28"/>
      <c r="C136" s="128" t="s">
        <v>245</v>
      </c>
      <c r="D136" s="128" t="s">
        <v>128</v>
      </c>
      <c r="E136" s="129" t="s">
        <v>378</v>
      </c>
      <c r="F136" s="130" t="s">
        <v>379</v>
      </c>
      <c r="G136" s="131" t="s">
        <v>183</v>
      </c>
      <c r="H136" s="132">
        <v>1</v>
      </c>
      <c r="I136" s="133"/>
      <c r="J136" s="134">
        <f t="shared" si="0"/>
        <v>0</v>
      </c>
      <c r="K136" s="130" t="s">
        <v>1</v>
      </c>
      <c r="L136" s="28"/>
      <c r="M136" s="135" t="s">
        <v>1</v>
      </c>
      <c r="N136" s="136" t="s">
        <v>38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131</v>
      </c>
      <c r="AT136" s="139" t="s">
        <v>128</v>
      </c>
      <c r="AU136" s="139" t="s">
        <v>80</v>
      </c>
      <c r="AY136" s="13" t="s">
        <v>125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80</v>
      </c>
      <c r="BK136" s="140">
        <f t="shared" si="9"/>
        <v>0</v>
      </c>
      <c r="BL136" s="13" t="s">
        <v>131</v>
      </c>
      <c r="BM136" s="139" t="s">
        <v>248</v>
      </c>
    </row>
    <row r="137" spans="2:65" s="1" customFormat="1" ht="16.5" customHeight="1">
      <c r="B137" s="28"/>
      <c r="C137" s="128" t="s">
        <v>220</v>
      </c>
      <c r="D137" s="128" t="s">
        <v>128</v>
      </c>
      <c r="E137" s="129" t="s">
        <v>380</v>
      </c>
      <c r="F137" s="130" t="s">
        <v>381</v>
      </c>
      <c r="G137" s="131" t="s">
        <v>183</v>
      </c>
      <c r="H137" s="132">
        <v>7</v>
      </c>
      <c r="I137" s="133"/>
      <c r="J137" s="134">
        <f t="shared" si="0"/>
        <v>0</v>
      </c>
      <c r="K137" s="130" t="s">
        <v>1</v>
      </c>
      <c r="L137" s="28"/>
      <c r="M137" s="135" t="s">
        <v>1</v>
      </c>
      <c r="N137" s="136" t="s">
        <v>38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131</v>
      </c>
      <c r="AT137" s="139" t="s">
        <v>128</v>
      </c>
      <c r="AU137" s="139" t="s">
        <v>80</v>
      </c>
      <c r="AY137" s="13" t="s">
        <v>125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80</v>
      </c>
      <c r="BK137" s="140">
        <f t="shared" si="9"/>
        <v>0</v>
      </c>
      <c r="BL137" s="13" t="s">
        <v>131</v>
      </c>
      <c r="BM137" s="139" t="s">
        <v>251</v>
      </c>
    </row>
    <row r="138" spans="2:65" s="1" customFormat="1" ht="16.5" customHeight="1">
      <c r="B138" s="28"/>
      <c r="C138" s="128" t="s">
        <v>252</v>
      </c>
      <c r="D138" s="128" t="s">
        <v>128</v>
      </c>
      <c r="E138" s="129" t="s">
        <v>382</v>
      </c>
      <c r="F138" s="130" t="s">
        <v>383</v>
      </c>
      <c r="G138" s="131" t="s">
        <v>200</v>
      </c>
      <c r="H138" s="132">
        <v>1</v>
      </c>
      <c r="I138" s="133"/>
      <c r="J138" s="134">
        <f t="shared" si="0"/>
        <v>0</v>
      </c>
      <c r="K138" s="130" t="s">
        <v>1</v>
      </c>
      <c r="L138" s="28"/>
      <c r="M138" s="135" t="s">
        <v>1</v>
      </c>
      <c r="N138" s="136" t="s">
        <v>38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131</v>
      </c>
      <c r="AT138" s="139" t="s">
        <v>128</v>
      </c>
      <c r="AU138" s="139" t="s">
        <v>80</v>
      </c>
      <c r="AY138" s="13" t="s">
        <v>125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80</v>
      </c>
      <c r="BK138" s="140">
        <f t="shared" si="9"/>
        <v>0</v>
      </c>
      <c r="BL138" s="13" t="s">
        <v>131</v>
      </c>
      <c r="BM138" s="139" t="s">
        <v>255</v>
      </c>
    </row>
    <row r="139" spans="2:65" s="1" customFormat="1" ht="16.5" customHeight="1">
      <c r="B139" s="28"/>
      <c r="C139" s="128" t="s">
        <v>223</v>
      </c>
      <c r="D139" s="128" t="s">
        <v>128</v>
      </c>
      <c r="E139" s="129" t="s">
        <v>384</v>
      </c>
      <c r="F139" s="130" t="s">
        <v>385</v>
      </c>
      <c r="G139" s="131" t="s">
        <v>200</v>
      </c>
      <c r="H139" s="132">
        <v>1</v>
      </c>
      <c r="I139" s="133"/>
      <c r="J139" s="134">
        <f t="shared" si="0"/>
        <v>0</v>
      </c>
      <c r="K139" s="130" t="s">
        <v>1</v>
      </c>
      <c r="L139" s="28"/>
      <c r="M139" s="135" t="s">
        <v>1</v>
      </c>
      <c r="N139" s="136" t="s">
        <v>38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131</v>
      </c>
      <c r="AT139" s="139" t="s">
        <v>128</v>
      </c>
      <c r="AU139" s="139" t="s">
        <v>80</v>
      </c>
      <c r="AY139" s="13" t="s">
        <v>125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80</v>
      </c>
      <c r="BK139" s="140">
        <f t="shared" si="9"/>
        <v>0</v>
      </c>
      <c r="BL139" s="13" t="s">
        <v>131</v>
      </c>
      <c r="BM139" s="139" t="s">
        <v>260</v>
      </c>
    </row>
    <row r="140" spans="2:65" s="11" customFormat="1" ht="26.1" customHeight="1">
      <c r="B140" s="116"/>
      <c r="D140" s="117" t="s">
        <v>72</v>
      </c>
      <c r="E140" s="118" t="s">
        <v>196</v>
      </c>
      <c r="F140" s="118" t="s">
        <v>386</v>
      </c>
      <c r="I140" s="119"/>
      <c r="J140" s="120">
        <f>BK140</f>
        <v>0</v>
      </c>
      <c r="L140" s="116"/>
      <c r="M140" s="121"/>
      <c r="P140" s="122">
        <f>SUM(P141:P145)</f>
        <v>0</v>
      </c>
      <c r="R140" s="122">
        <f>SUM(R141:R145)</f>
        <v>0</v>
      </c>
      <c r="T140" s="123">
        <f>SUM(T141:T145)</f>
        <v>0</v>
      </c>
      <c r="AR140" s="117" t="s">
        <v>80</v>
      </c>
      <c r="AT140" s="124" t="s">
        <v>72</v>
      </c>
      <c r="AU140" s="124" t="s">
        <v>73</v>
      </c>
      <c r="AY140" s="117" t="s">
        <v>125</v>
      </c>
      <c r="BK140" s="125">
        <f>SUM(BK141:BK145)</f>
        <v>0</v>
      </c>
    </row>
    <row r="141" spans="2:65" s="1" customFormat="1" ht="16.5" customHeight="1">
      <c r="B141" s="28"/>
      <c r="C141" s="128" t="s">
        <v>7</v>
      </c>
      <c r="D141" s="128" t="s">
        <v>128</v>
      </c>
      <c r="E141" s="129" t="s">
        <v>387</v>
      </c>
      <c r="F141" s="130" t="s">
        <v>306</v>
      </c>
      <c r="G141" s="131" t="s">
        <v>200</v>
      </c>
      <c r="H141" s="132">
        <v>1</v>
      </c>
      <c r="I141" s="133"/>
      <c r="J141" s="134">
        <f>ROUND(I141*H141,2)</f>
        <v>0</v>
      </c>
      <c r="K141" s="130" t="s">
        <v>1</v>
      </c>
      <c r="L141" s="28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131</v>
      </c>
      <c r="AT141" s="139" t="s">
        <v>128</v>
      </c>
      <c r="AU141" s="139" t="s">
        <v>80</v>
      </c>
      <c r="AY141" s="13" t="s">
        <v>125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80</v>
      </c>
      <c r="BK141" s="140">
        <f>ROUND(I141*H141,2)</f>
        <v>0</v>
      </c>
      <c r="BL141" s="13" t="s">
        <v>131</v>
      </c>
      <c r="BM141" s="139" t="s">
        <v>263</v>
      </c>
    </row>
    <row r="142" spans="2:65" s="1" customFormat="1" ht="37.700000000000003" customHeight="1">
      <c r="B142" s="28"/>
      <c r="C142" s="128" t="s">
        <v>227</v>
      </c>
      <c r="D142" s="128" t="s">
        <v>128</v>
      </c>
      <c r="E142" s="129" t="s">
        <v>388</v>
      </c>
      <c r="F142" s="130" t="s">
        <v>321</v>
      </c>
      <c r="G142" s="131" t="s">
        <v>200</v>
      </c>
      <c r="H142" s="132">
        <v>1</v>
      </c>
      <c r="I142" s="133"/>
      <c r="J142" s="134">
        <f>ROUND(I142*H142,2)</f>
        <v>0</v>
      </c>
      <c r="K142" s="130" t="s">
        <v>1</v>
      </c>
      <c r="L142" s="28"/>
      <c r="M142" s="135" t="s">
        <v>1</v>
      </c>
      <c r="N142" s="136" t="s">
        <v>38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131</v>
      </c>
      <c r="AT142" s="139" t="s">
        <v>128</v>
      </c>
      <c r="AU142" s="139" t="s">
        <v>80</v>
      </c>
      <c r="AY142" s="13" t="s">
        <v>125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3" t="s">
        <v>80</v>
      </c>
      <c r="BK142" s="140">
        <f>ROUND(I142*H142,2)</f>
        <v>0</v>
      </c>
      <c r="BL142" s="13" t="s">
        <v>131</v>
      </c>
      <c r="BM142" s="139" t="s">
        <v>266</v>
      </c>
    </row>
    <row r="143" spans="2:65" s="1" customFormat="1" ht="16.5" customHeight="1">
      <c r="B143" s="28"/>
      <c r="C143" s="128" t="s">
        <v>267</v>
      </c>
      <c r="D143" s="128" t="s">
        <v>128</v>
      </c>
      <c r="E143" s="129" t="s">
        <v>389</v>
      </c>
      <c r="F143" s="130" t="s">
        <v>390</v>
      </c>
      <c r="G143" s="131" t="s">
        <v>200</v>
      </c>
      <c r="H143" s="132">
        <v>1</v>
      </c>
      <c r="I143" s="133"/>
      <c r="J143" s="134">
        <f>ROUND(I143*H143,2)</f>
        <v>0</v>
      </c>
      <c r="K143" s="130" t="s">
        <v>1</v>
      </c>
      <c r="L143" s="28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131</v>
      </c>
      <c r="AT143" s="139" t="s">
        <v>128</v>
      </c>
      <c r="AU143" s="139" t="s">
        <v>80</v>
      </c>
      <c r="AY143" s="13" t="s">
        <v>125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80</v>
      </c>
      <c r="BK143" s="140">
        <f>ROUND(I143*H143,2)</f>
        <v>0</v>
      </c>
      <c r="BL143" s="13" t="s">
        <v>131</v>
      </c>
      <c r="BM143" s="139" t="s">
        <v>270</v>
      </c>
    </row>
    <row r="144" spans="2:65" s="1" customFormat="1" ht="24.2" customHeight="1">
      <c r="B144" s="28"/>
      <c r="C144" s="128" t="s">
        <v>230</v>
      </c>
      <c r="D144" s="128" t="s">
        <v>128</v>
      </c>
      <c r="E144" s="129" t="s">
        <v>391</v>
      </c>
      <c r="F144" s="130" t="s">
        <v>328</v>
      </c>
      <c r="G144" s="131" t="s">
        <v>311</v>
      </c>
      <c r="H144" s="132">
        <v>2</v>
      </c>
      <c r="I144" s="133"/>
      <c r="J144" s="134">
        <f>ROUND(I144*H144,2)</f>
        <v>0</v>
      </c>
      <c r="K144" s="130" t="s">
        <v>1</v>
      </c>
      <c r="L144" s="28"/>
      <c r="M144" s="135" t="s">
        <v>1</v>
      </c>
      <c r="N144" s="136" t="s">
        <v>38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131</v>
      </c>
      <c r="AT144" s="139" t="s">
        <v>128</v>
      </c>
      <c r="AU144" s="139" t="s">
        <v>80</v>
      </c>
      <c r="AY144" s="13" t="s">
        <v>125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3" t="s">
        <v>80</v>
      </c>
      <c r="BK144" s="140">
        <f>ROUND(I144*H144,2)</f>
        <v>0</v>
      </c>
      <c r="BL144" s="13" t="s">
        <v>131</v>
      </c>
      <c r="BM144" s="139" t="s">
        <v>273</v>
      </c>
    </row>
    <row r="145" spans="2:65" s="1" customFormat="1" ht="16.5" customHeight="1">
      <c r="B145" s="28"/>
      <c r="C145" s="128" t="s">
        <v>274</v>
      </c>
      <c r="D145" s="128" t="s">
        <v>128</v>
      </c>
      <c r="E145" s="129" t="s">
        <v>392</v>
      </c>
      <c r="F145" s="130" t="s">
        <v>339</v>
      </c>
      <c r="G145" s="131" t="s">
        <v>200</v>
      </c>
      <c r="H145" s="132">
        <v>1</v>
      </c>
      <c r="I145" s="133"/>
      <c r="J145" s="134">
        <f>ROUND(I145*H145,2)</f>
        <v>0</v>
      </c>
      <c r="K145" s="130" t="s">
        <v>1</v>
      </c>
      <c r="L145" s="28"/>
      <c r="M145" s="141" t="s">
        <v>1</v>
      </c>
      <c r="N145" s="142" t="s">
        <v>38</v>
      </c>
      <c r="O145" s="143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39" t="s">
        <v>131</v>
      </c>
      <c r="AT145" s="139" t="s">
        <v>128</v>
      </c>
      <c r="AU145" s="139" t="s">
        <v>80</v>
      </c>
      <c r="AY145" s="13" t="s">
        <v>125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80</v>
      </c>
      <c r="BK145" s="140">
        <f>ROUND(I145*H145,2)</f>
        <v>0</v>
      </c>
      <c r="BL145" s="13" t="s">
        <v>131</v>
      </c>
      <c r="BM145" s="139" t="s">
        <v>277</v>
      </c>
    </row>
    <row r="146" spans="2:65" s="1" customFormat="1" ht="6.95" customHeight="1"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28"/>
    </row>
  </sheetData>
  <sheetProtection algorithmName="SHA-512" hashValue="C6PFqi3VC209oXpzKVDS11Hj4aG8bV92EuWuwLkokGQEY1Fpkeet3469rKBBo1r25t/49U4Mmil4k3hbpZK31g==" saltValue="VSx1ZYa9P3GjdYeYj8cotQ==" spinCount="100000" sheet="1" objects="1" scenarios="1" formatColumns="0" formatRows="0" autoFilter="0"/>
  <autoFilter ref="C117:K145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4"/>
  <sheetViews>
    <sheetView showGridLines="0" topLeftCell="A106" workbookViewId="0">
      <selection activeCell="H132" sqref="H132"/>
    </sheetView>
  </sheetViews>
  <sheetFormatPr defaultColWidth="12" defaultRowHeight="11.1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92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89" t="str">
        <f>'Rekapitulace stavby'!K6</f>
        <v>Domov seniorů  Ústí nad Orlicí rozpočet FVE + hromosvod</v>
      </c>
      <c r="F7" s="190"/>
      <c r="G7" s="190"/>
      <c r="H7" s="190"/>
      <c r="L7" s="16"/>
    </row>
    <row r="8" spans="2:46" s="1" customFormat="1" ht="12" customHeight="1">
      <c r="B8" s="28"/>
      <c r="D8" s="23" t="s">
        <v>93</v>
      </c>
      <c r="L8" s="28"/>
    </row>
    <row r="9" spans="2:46" s="1" customFormat="1" ht="16.5" customHeight="1">
      <c r="B9" s="28"/>
      <c r="E9" s="171" t="s">
        <v>393</v>
      </c>
      <c r="F9" s="188"/>
      <c r="G9" s="188"/>
      <c r="H9" s="18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7" t="str">
        <f>'Rekapitulace stavby'!AN8</f>
        <v>11. 9. 2024</v>
      </c>
      <c r="L12" s="28"/>
    </row>
    <row r="13" spans="2:46" s="1" customFormat="1" ht="10.7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1" t="str">
        <f>'Rekapitulace stavby'!E14</f>
        <v>Vyplň údaj</v>
      </c>
      <c r="F18" s="161"/>
      <c r="G18" s="161"/>
      <c r="H18" s="16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3"/>
      <c r="E27" s="165" t="s">
        <v>1</v>
      </c>
      <c r="F27" s="165"/>
      <c r="G27" s="165"/>
      <c r="H27" s="165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8"/>
      <c r="E29" s="48"/>
      <c r="F29" s="48"/>
      <c r="G29" s="48"/>
      <c r="H29" s="48"/>
      <c r="I29" s="48"/>
      <c r="J29" s="48"/>
      <c r="K29" s="48"/>
      <c r="L29" s="28"/>
    </row>
    <row r="30" spans="2:12" s="1" customFormat="1" ht="25.5" customHeight="1">
      <c r="B30" s="28"/>
      <c r="D30" s="84" t="s">
        <v>33</v>
      </c>
      <c r="J30" s="60">
        <f>ROUND(J122, 2)</f>
        <v>0</v>
      </c>
      <c r="L30" s="28"/>
    </row>
    <row r="31" spans="2:12" s="1" customFormat="1" ht="6.95" customHeight="1">
      <c r="B31" s="28"/>
      <c r="D31" s="48"/>
      <c r="E31" s="48"/>
      <c r="F31" s="48"/>
      <c r="G31" s="48"/>
      <c r="H31" s="48"/>
      <c r="I31" s="48"/>
      <c r="J31" s="48"/>
      <c r="K31" s="48"/>
      <c r="L31" s="28"/>
    </row>
    <row r="32" spans="2:12" s="1" customFormat="1" ht="14.45" customHeight="1">
      <c r="B32" s="28"/>
      <c r="F32" s="85" t="s">
        <v>35</v>
      </c>
      <c r="I32" s="85" t="s">
        <v>34</v>
      </c>
      <c r="J32" s="85" t="s">
        <v>36</v>
      </c>
      <c r="L32" s="28"/>
    </row>
    <row r="33" spans="2:12" s="1" customFormat="1" ht="14.45" customHeight="1">
      <c r="B33" s="28"/>
      <c r="D33" s="86" t="s">
        <v>37</v>
      </c>
      <c r="E33" s="23" t="s">
        <v>38</v>
      </c>
      <c r="F33" s="87">
        <f>ROUND((SUM(BE122:BE133)),  2)</f>
        <v>0</v>
      </c>
      <c r="I33" s="88">
        <v>0.21</v>
      </c>
      <c r="J33" s="87">
        <f>ROUND(((SUM(BE122:BE133))*I33),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ROUND((SUM(BF122:BF133)),  2)</f>
        <v>0</v>
      </c>
      <c r="I34" s="88">
        <v>0.12</v>
      </c>
      <c r="J34" s="87">
        <f>ROUND(((SUM(BF122:BF133))*I34),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ROUND((SUM(BG122:BG133)),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ROUND((SUM(BH122:BH133)),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ROUND((SUM(BI122:BI133)),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5" customHeight="1">
      <c r="B39" s="28"/>
      <c r="C39" s="89"/>
      <c r="D39" s="90" t="s">
        <v>43</v>
      </c>
      <c r="E39" s="51"/>
      <c r="F39" s="51"/>
      <c r="G39" s="91" t="s">
        <v>44</v>
      </c>
      <c r="H39" s="92" t="s">
        <v>45</v>
      </c>
      <c r="I39" s="51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95">
      <c r="B61" s="28"/>
      <c r="D61" s="38" t="s">
        <v>48</v>
      </c>
      <c r="E61" s="30"/>
      <c r="F61" s="95" t="s">
        <v>49</v>
      </c>
      <c r="G61" s="38" t="s">
        <v>48</v>
      </c>
      <c r="H61" s="30"/>
      <c r="I61" s="30"/>
      <c r="J61" s="96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95">
      <c r="B65" s="28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95">
      <c r="B76" s="28"/>
      <c r="D76" s="38" t="s">
        <v>48</v>
      </c>
      <c r="E76" s="30"/>
      <c r="F76" s="95" t="s">
        <v>49</v>
      </c>
      <c r="G76" s="38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8"/>
    </row>
    <row r="82" spans="2:47" s="1" customFormat="1" ht="24.95" customHeight="1">
      <c r="B82" s="28"/>
      <c r="C82" s="17" t="s">
        <v>95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89" t="str">
        <f>E7</f>
        <v>Domov seniorů  Ústí nad Orlicí rozpočet FVE + hromosvod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93</v>
      </c>
      <c r="L86" s="28"/>
    </row>
    <row r="87" spans="2:47" s="1" customFormat="1" ht="16.5" customHeight="1">
      <c r="B87" s="28"/>
      <c r="E87" s="171" t="str">
        <f>E9</f>
        <v>03 - Ostatní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7" t="str">
        <f>IF(J12="","",J12)</f>
        <v>11. 9. 2024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96</v>
      </c>
      <c r="D94" s="89"/>
      <c r="E94" s="89"/>
      <c r="F94" s="89"/>
      <c r="G94" s="89"/>
      <c r="H94" s="89"/>
      <c r="I94" s="89"/>
      <c r="J94" s="98" t="s">
        <v>97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7" customHeight="1">
      <c r="B96" s="28"/>
      <c r="C96" s="99" t="s">
        <v>98</v>
      </c>
      <c r="J96" s="60">
        <f>J122</f>
        <v>0</v>
      </c>
      <c r="L96" s="28"/>
      <c r="AU96" s="13" t="s">
        <v>99</v>
      </c>
    </row>
    <row r="97" spans="2:12" s="8" customFormat="1" ht="24.95" customHeight="1">
      <c r="B97" s="100"/>
      <c r="D97" s="101" t="s">
        <v>394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20.100000000000001" customHeight="1">
      <c r="B98" s="104"/>
      <c r="D98" s="105" t="s">
        <v>395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9" customFormat="1" ht="20.100000000000001" customHeight="1">
      <c r="B99" s="104"/>
      <c r="D99" s="105" t="s">
        <v>396</v>
      </c>
      <c r="E99" s="106"/>
      <c r="F99" s="106"/>
      <c r="G99" s="106"/>
      <c r="H99" s="106"/>
      <c r="I99" s="106"/>
      <c r="J99" s="107">
        <f>J126</f>
        <v>0</v>
      </c>
      <c r="L99" s="104"/>
    </row>
    <row r="100" spans="2:12" s="8" customFormat="1" ht="24.95" customHeight="1">
      <c r="B100" s="100"/>
      <c r="D100" s="101" t="s">
        <v>397</v>
      </c>
      <c r="E100" s="102"/>
      <c r="F100" s="102"/>
      <c r="G100" s="102"/>
      <c r="H100" s="102"/>
      <c r="I100" s="102"/>
      <c r="J100" s="103">
        <f>J128</f>
        <v>0</v>
      </c>
      <c r="L100" s="100"/>
    </row>
    <row r="101" spans="2:12" s="9" customFormat="1" ht="20.100000000000001" customHeight="1">
      <c r="B101" s="104"/>
      <c r="D101" s="105" t="s">
        <v>398</v>
      </c>
      <c r="E101" s="106"/>
      <c r="F101" s="106"/>
      <c r="G101" s="106"/>
      <c r="H101" s="106"/>
      <c r="I101" s="106"/>
      <c r="J101" s="107">
        <f>J129</f>
        <v>0</v>
      </c>
      <c r="L101" s="104"/>
    </row>
    <row r="102" spans="2:12" s="9" customFormat="1" ht="20.100000000000001" customHeight="1">
      <c r="B102" s="104"/>
      <c r="D102" s="105" t="s">
        <v>399</v>
      </c>
      <c r="E102" s="106"/>
      <c r="F102" s="106"/>
      <c r="G102" s="106"/>
      <c r="H102" s="106"/>
      <c r="I102" s="106"/>
      <c r="J102" s="107">
        <f>J132</f>
        <v>0</v>
      </c>
      <c r="L102" s="104"/>
    </row>
    <row r="103" spans="2:12" s="1" customFormat="1" ht="21.75" customHeight="1">
      <c r="B103" s="28"/>
      <c r="L103" s="28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8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8"/>
    </row>
    <row r="109" spans="2:12" s="1" customFormat="1" ht="24.95" customHeight="1">
      <c r="B109" s="28"/>
      <c r="C109" s="17" t="s">
        <v>110</v>
      </c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16</v>
      </c>
      <c r="L111" s="28"/>
    </row>
    <row r="112" spans="2:12" s="1" customFormat="1" ht="16.5" customHeight="1">
      <c r="B112" s="28"/>
      <c r="E112" s="189" t="str">
        <f>E7</f>
        <v>Domov seniorů  Ústí nad Orlicí rozpočet FVE + hromosvod</v>
      </c>
      <c r="F112" s="190"/>
      <c r="G112" s="190"/>
      <c r="H112" s="190"/>
      <c r="L112" s="28"/>
    </row>
    <row r="113" spans="2:65" s="1" customFormat="1" ht="12" customHeight="1">
      <c r="B113" s="28"/>
      <c r="C113" s="23" t="s">
        <v>93</v>
      </c>
      <c r="L113" s="28"/>
    </row>
    <row r="114" spans="2:65" s="1" customFormat="1" ht="16.5" customHeight="1">
      <c r="B114" s="28"/>
      <c r="E114" s="171" t="str">
        <f>E9</f>
        <v>03 - Ostatní</v>
      </c>
      <c r="F114" s="188"/>
      <c r="G114" s="188"/>
      <c r="H114" s="188"/>
      <c r="L114" s="28"/>
    </row>
    <row r="115" spans="2:65" s="1" customFormat="1" ht="6.95" customHeight="1">
      <c r="B115" s="28"/>
      <c r="L115" s="28"/>
    </row>
    <row r="116" spans="2:65" s="1" customFormat="1" ht="12" customHeight="1">
      <c r="B116" s="28"/>
      <c r="C116" s="23" t="s">
        <v>20</v>
      </c>
      <c r="F116" s="21" t="str">
        <f>F12</f>
        <v xml:space="preserve"> </v>
      </c>
      <c r="I116" s="23" t="s">
        <v>22</v>
      </c>
      <c r="J116" s="47" t="str">
        <f>IF(J12="","",J12)</f>
        <v>11. 9. 2024</v>
      </c>
      <c r="L116" s="28"/>
    </row>
    <row r="117" spans="2:65" s="1" customFormat="1" ht="6.95" customHeight="1">
      <c r="B117" s="28"/>
      <c r="L117" s="28"/>
    </row>
    <row r="118" spans="2:65" s="1" customFormat="1" ht="15.2" customHeight="1">
      <c r="B118" s="28"/>
      <c r="C118" s="23" t="s">
        <v>24</v>
      </c>
      <c r="F118" s="21" t="str">
        <f>E15</f>
        <v xml:space="preserve"> </v>
      </c>
      <c r="I118" s="23" t="s">
        <v>29</v>
      </c>
      <c r="J118" s="26" t="str">
        <f>E21</f>
        <v xml:space="preserve"> </v>
      </c>
      <c r="L118" s="28"/>
    </row>
    <row r="119" spans="2:65" s="1" customFormat="1" ht="15.2" customHeight="1">
      <c r="B119" s="28"/>
      <c r="C119" s="23" t="s">
        <v>27</v>
      </c>
      <c r="F119" s="21" t="str">
        <f>IF(E18="","",E18)</f>
        <v>Vyplň údaj</v>
      </c>
      <c r="I119" s="23" t="s">
        <v>31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08"/>
      <c r="C121" s="109" t="s">
        <v>111</v>
      </c>
      <c r="D121" s="110" t="s">
        <v>58</v>
      </c>
      <c r="E121" s="110" t="s">
        <v>54</v>
      </c>
      <c r="F121" s="110" t="s">
        <v>55</v>
      </c>
      <c r="G121" s="110" t="s">
        <v>112</v>
      </c>
      <c r="H121" s="110" t="s">
        <v>113</v>
      </c>
      <c r="I121" s="110" t="s">
        <v>114</v>
      </c>
      <c r="J121" s="110" t="s">
        <v>97</v>
      </c>
      <c r="K121" s="111" t="s">
        <v>115</v>
      </c>
      <c r="L121" s="108"/>
      <c r="M121" s="53" t="s">
        <v>1</v>
      </c>
      <c r="N121" s="54" t="s">
        <v>37</v>
      </c>
      <c r="O121" s="54" t="s">
        <v>116</v>
      </c>
      <c r="P121" s="54" t="s">
        <v>117</v>
      </c>
      <c r="Q121" s="54" t="s">
        <v>118</v>
      </c>
      <c r="R121" s="54" t="s">
        <v>119</v>
      </c>
      <c r="S121" s="54" t="s">
        <v>120</v>
      </c>
      <c r="T121" s="55" t="s">
        <v>121</v>
      </c>
    </row>
    <row r="122" spans="2:65" s="1" customFormat="1" ht="22.7" customHeight="1">
      <c r="B122" s="28"/>
      <c r="C122" s="58" t="s">
        <v>122</v>
      </c>
      <c r="J122" s="112">
        <f>BK122</f>
        <v>0</v>
      </c>
      <c r="L122" s="28"/>
      <c r="M122" s="56"/>
      <c r="N122" s="48"/>
      <c r="O122" s="48"/>
      <c r="P122" s="113">
        <f>P123+P128</f>
        <v>0</v>
      </c>
      <c r="Q122" s="48"/>
      <c r="R122" s="113">
        <f>R123+R128</f>
        <v>1.5640000000000001E-2</v>
      </c>
      <c r="S122" s="48"/>
      <c r="T122" s="114">
        <f>T123+T128</f>
        <v>0</v>
      </c>
      <c r="AT122" s="13" t="s">
        <v>72</v>
      </c>
      <c r="AU122" s="13" t="s">
        <v>99</v>
      </c>
      <c r="BK122" s="115">
        <f>BK123+BK128</f>
        <v>0</v>
      </c>
    </row>
    <row r="123" spans="2:65" s="11" customFormat="1" ht="26.1" customHeight="1">
      <c r="B123" s="116"/>
      <c r="D123" s="117" t="s">
        <v>72</v>
      </c>
      <c r="E123" s="118" t="s">
        <v>400</v>
      </c>
      <c r="F123" s="118" t="s">
        <v>401</v>
      </c>
      <c r="I123" s="119"/>
      <c r="J123" s="120">
        <f>BK123</f>
        <v>0</v>
      </c>
      <c r="L123" s="116"/>
      <c r="M123" s="121"/>
      <c r="P123" s="122">
        <f>P124+P126</f>
        <v>0</v>
      </c>
      <c r="R123" s="122">
        <f>R124+R126</f>
        <v>1.4999999999999999E-2</v>
      </c>
      <c r="T123" s="123">
        <f>T124+T126</f>
        <v>0</v>
      </c>
      <c r="AR123" s="117" t="s">
        <v>80</v>
      </c>
      <c r="AT123" s="124" t="s">
        <v>72</v>
      </c>
      <c r="AU123" s="124" t="s">
        <v>73</v>
      </c>
      <c r="AY123" s="117" t="s">
        <v>125</v>
      </c>
      <c r="BK123" s="125">
        <f>BK124+BK126</f>
        <v>0</v>
      </c>
    </row>
    <row r="124" spans="2:65" s="11" customFormat="1" ht="22.7" customHeight="1">
      <c r="B124" s="116"/>
      <c r="D124" s="117" t="s">
        <v>72</v>
      </c>
      <c r="E124" s="126" t="s">
        <v>152</v>
      </c>
      <c r="F124" s="126" t="s">
        <v>402</v>
      </c>
      <c r="I124" s="119"/>
      <c r="J124" s="127">
        <f>BK124</f>
        <v>0</v>
      </c>
      <c r="L124" s="116"/>
      <c r="M124" s="121"/>
      <c r="P124" s="122">
        <f>P125</f>
        <v>0</v>
      </c>
      <c r="R124" s="122">
        <f>R125</f>
        <v>1.4999999999999999E-2</v>
      </c>
      <c r="T124" s="123">
        <f>T125</f>
        <v>0</v>
      </c>
      <c r="AR124" s="117" t="s">
        <v>80</v>
      </c>
      <c r="AT124" s="124" t="s">
        <v>72</v>
      </c>
      <c r="AU124" s="124" t="s">
        <v>80</v>
      </c>
      <c r="AY124" s="117" t="s">
        <v>125</v>
      </c>
      <c r="BK124" s="125">
        <f>BK125</f>
        <v>0</v>
      </c>
    </row>
    <row r="125" spans="2:65" s="1" customFormat="1" ht="24.2" customHeight="1">
      <c r="B125" s="28"/>
      <c r="C125" s="128" t="s">
        <v>80</v>
      </c>
      <c r="D125" s="128" t="s">
        <v>128</v>
      </c>
      <c r="E125" s="129" t="s">
        <v>403</v>
      </c>
      <c r="F125" s="130" t="s">
        <v>404</v>
      </c>
      <c r="G125" s="131" t="s">
        <v>219</v>
      </c>
      <c r="H125" s="132">
        <v>10</v>
      </c>
      <c r="I125" s="133"/>
      <c r="J125" s="134">
        <f>ROUND(I125*H125,2)</f>
        <v>0</v>
      </c>
      <c r="K125" s="130" t="s">
        <v>405</v>
      </c>
      <c r="L125" s="28"/>
      <c r="M125" s="135" t="s">
        <v>1</v>
      </c>
      <c r="N125" s="136" t="s">
        <v>38</v>
      </c>
      <c r="P125" s="137">
        <f>O125*H125</f>
        <v>0</v>
      </c>
      <c r="Q125" s="137">
        <v>1.5E-3</v>
      </c>
      <c r="R125" s="137">
        <f>Q125*H125</f>
        <v>1.4999999999999999E-2</v>
      </c>
      <c r="S125" s="137">
        <v>0</v>
      </c>
      <c r="T125" s="138">
        <f>S125*H125</f>
        <v>0</v>
      </c>
      <c r="AR125" s="139" t="s">
        <v>131</v>
      </c>
      <c r="AT125" s="139" t="s">
        <v>128</v>
      </c>
      <c r="AU125" s="139" t="s">
        <v>82</v>
      </c>
      <c r="AY125" s="13" t="s">
        <v>125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80</v>
      </c>
      <c r="BK125" s="140">
        <f>ROUND(I125*H125,2)</f>
        <v>0</v>
      </c>
      <c r="BL125" s="13" t="s">
        <v>131</v>
      </c>
      <c r="BM125" s="139" t="s">
        <v>406</v>
      </c>
    </row>
    <row r="126" spans="2:65" s="11" customFormat="1" ht="22.7" customHeight="1">
      <c r="B126" s="116"/>
      <c r="D126" s="117" t="s">
        <v>72</v>
      </c>
      <c r="E126" s="126" t="s">
        <v>407</v>
      </c>
      <c r="F126" s="126" t="s">
        <v>408</v>
      </c>
      <c r="I126" s="119"/>
      <c r="J126" s="127">
        <f>BK126</f>
        <v>0</v>
      </c>
      <c r="L126" s="116"/>
      <c r="M126" s="121"/>
      <c r="P126" s="122">
        <f>P127</f>
        <v>0</v>
      </c>
      <c r="R126" s="122">
        <f>R127</f>
        <v>0</v>
      </c>
      <c r="T126" s="123">
        <f>T127</f>
        <v>0</v>
      </c>
      <c r="AR126" s="117" t="s">
        <v>80</v>
      </c>
      <c r="AT126" s="124" t="s">
        <v>72</v>
      </c>
      <c r="AU126" s="124" t="s">
        <v>80</v>
      </c>
      <c r="AY126" s="117" t="s">
        <v>125</v>
      </c>
      <c r="BK126" s="125">
        <f>BK127</f>
        <v>0</v>
      </c>
    </row>
    <row r="127" spans="2:65" s="1" customFormat="1" ht="16.5" customHeight="1">
      <c r="B127" s="28"/>
      <c r="C127" s="128" t="s">
        <v>82</v>
      </c>
      <c r="D127" s="128" t="s">
        <v>128</v>
      </c>
      <c r="E127" s="129" t="s">
        <v>409</v>
      </c>
      <c r="F127" s="130" t="s">
        <v>410</v>
      </c>
      <c r="G127" s="131" t="s">
        <v>411</v>
      </c>
      <c r="H127" s="132">
        <v>1.4999999999999999E-2</v>
      </c>
      <c r="I127" s="133"/>
      <c r="J127" s="134">
        <f>ROUND(I127*H127,2)</f>
        <v>0</v>
      </c>
      <c r="K127" s="130" t="s">
        <v>405</v>
      </c>
      <c r="L127" s="28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131</v>
      </c>
      <c r="AT127" s="139" t="s">
        <v>128</v>
      </c>
      <c r="AU127" s="139" t="s">
        <v>82</v>
      </c>
      <c r="AY127" s="13" t="s">
        <v>125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80</v>
      </c>
      <c r="BK127" s="140">
        <f>ROUND(I127*H127,2)</f>
        <v>0</v>
      </c>
      <c r="BL127" s="13" t="s">
        <v>131</v>
      </c>
      <c r="BM127" s="139" t="s">
        <v>412</v>
      </c>
    </row>
    <row r="128" spans="2:65" s="11" customFormat="1" ht="26.1" customHeight="1">
      <c r="B128" s="116"/>
      <c r="D128" s="117" t="s">
        <v>72</v>
      </c>
      <c r="E128" s="118" t="s">
        <v>413</v>
      </c>
      <c r="F128" s="118" t="s">
        <v>414</v>
      </c>
      <c r="I128" s="119"/>
      <c r="J128" s="120">
        <f>BK128</f>
        <v>0</v>
      </c>
      <c r="L128" s="116"/>
      <c r="M128" s="121"/>
      <c r="P128" s="122">
        <f>P129+P132</f>
        <v>0</v>
      </c>
      <c r="R128" s="122">
        <f>R129+R132</f>
        <v>6.4000000000000005E-4</v>
      </c>
      <c r="T128" s="123">
        <f>T129+T132</f>
        <v>0</v>
      </c>
      <c r="AR128" s="117" t="s">
        <v>82</v>
      </c>
      <c r="AT128" s="124" t="s">
        <v>72</v>
      </c>
      <c r="AU128" s="124" t="s">
        <v>73</v>
      </c>
      <c r="AY128" s="117" t="s">
        <v>125</v>
      </c>
      <c r="BK128" s="125">
        <f>BK129+BK132</f>
        <v>0</v>
      </c>
    </row>
    <row r="129" spans="2:65" s="11" customFormat="1" ht="22.7" customHeight="1">
      <c r="B129" s="116"/>
      <c r="D129" s="117" t="s">
        <v>72</v>
      </c>
      <c r="E129" s="126" t="s">
        <v>415</v>
      </c>
      <c r="F129" s="126" t="s">
        <v>416</v>
      </c>
      <c r="I129" s="119"/>
      <c r="J129" s="127">
        <f>BK129</f>
        <v>0</v>
      </c>
      <c r="L129" s="116"/>
      <c r="M129" s="121"/>
      <c r="P129" s="122">
        <f>SUM(P130:P131)</f>
        <v>0</v>
      </c>
      <c r="R129" s="122">
        <f>SUM(R130:R131)</f>
        <v>5.4000000000000001E-4</v>
      </c>
      <c r="T129" s="123">
        <f>SUM(T130:T131)</f>
        <v>0</v>
      </c>
      <c r="AR129" s="117" t="s">
        <v>82</v>
      </c>
      <c r="AT129" s="124" t="s">
        <v>72</v>
      </c>
      <c r="AU129" s="124" t="s">
        <v>80</v>
      </c>
      <c r="AY129" s="117" t="s">
        <v>125</v>
      </c>
      <c r="BK129" s="125">
        <f>SUM(BK130:BK131)</f>
        <v>0</v>
      </c>
    </row>
    <row r="130" spans="2:65" s="1" customFormat="1" ht="24.2" customHeight="1">
      <c r="B130" s="28"/>
      <c r="C130" s="128" t="s">
        <v>139</v>
      </c>
      <c r="D130" s="128" t="s">
        <v>128</v>
      </c>
      <c r="E130" s="129" t="s">
        <v>417</v>
      </c>
      <c r="F130" s="130" t="s">
        <v>418</v>
      </c>
      <c r="G130" s="131" t="s">
        <v>419</v>
      </c>
      <c r="H130" s="150"/>
      <c r="I130" s="133"/>
      <c r="J130" s="134">
        <f>ROUND(I130*H130,2)</f>
        <v>0</v>
      </c>
      <c r="K130" s="130" t="s">
        <v>405</v>
      </c>
      <c r="L130" s="28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213</v>
      </c>
      <c r="AT130" s="139" t="s">
        <v>128</v>
      </c>
      <c r="AU130" s="139" t="s">
        <v>82</v>
      </c>
      <c r="AY130" s="13" t="s">
        <v>125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3" t="s">
        <v>80</v>
      </c>
      <c r="BK130" s="140">
        <f>ROUND(I130*H130,2)</f>
        <v>0</v>
      </c>
      <c r="BL130" s="13" t="s">
        <v>213</v>
      </c>
      <c r="BM130" s="139" t="s">
        <v>420</v>
      </c>
    </row>
    <row r="131" spans="2:65" s="1" customFormat="1" ht="24.2" customHeight="1">
      <c r="B131" s="28"/>
      <c r="C131" s="128" t="s">
        <v>131</v>
      </c>
      <c r="D131" s="128" t="s">
        <v>128</v>
      </c>
      <c r="E131" s="129" t="s">
        <v>421</v>
      </c>
      <c r="F131" s="130" t="s">
        <v>422</v>
      </c>
      <c r="G131" s="131" t="s">
        <v>423</v>
      </c>
      <c r="H131" s="132">
        <v>2</v>
      </c>
      <c r="I131" s="133"/>
      <c r="J131" s="134">
        <f>ROUND(I131*H131,2)</f>
        <v>0</v>
      </c>
      <c r="K131" s="130" t="s">
        <v>1</v>
      </c>
      <c r="L131" s="28"/>
      <c r="M131" s="135" t="s">
        <v>1</v>
      </c>
      <c r="N131" s="136" t="s">
        <v>38</v>
      </c>
      <c r="P131" s="137">
        <f>O131*H131</f>
        <v>0</v>
      </c>
      <c r="Q131" s="137">
        <v>2.7E-4</v>
      </c>
      <c r="R131" s="137">
        <f>Q131*H131</f>
        <v>5.4000000000000001E-4</v>
      </c>
      <c r="S131" s="137">
        <v>0</v>
      </c>
      <c r="T131" s="138">
        <f>S131*H131</f>
        <v>0</v>
      </c>
      <c r="AR131" s="139" t="s">
        <v>213</v>
      </c>
      <c r="AT131" s="139" t="s">
        <v>128</v>
      </c>
      <c r="AU131" s="139" t="s">
        <v>82</v>
      </c>
      <c r="AY131" s="13" t="s">
        <v>125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3" t="s">
        <v>80</v>
      </c>
      <c r="BK131" s="140">
        <f>ROUND(I131*H131,2)</f>
        <v>0</v>
      </c>
      <c r="BL131" s="13" t="s">
        <v>213</v>
      </c>
      <c r="BM131" s="139" t="s">
        <v>424</v>
      </c>
    </row>
    <row r="132" spans="2:65" s="11" customFormat="1" ht="22.7" customHeight="1">
      <c r="B132" s="116"/>
      <c r="D132" s="117" t="s">
        <v>72</v>
      </c>
      <c r="E132" s="126" t="s">
        <v>425</v>
      </c>
      <c r="F132" s="126" t="s">
        <v>426</v>
      </c>
      <c r="I132" s="119"/>
      <c r="J132" s="127">
        <f>BK132</f>
        <v>0</v>
      </c>
      <c r="L132" s="116"/>
      <c r="M132" s="121"/>
      <c r="P132" s="122">
        <f>P133</f>
        <v>0</v>
      </c>
      <c r="R132" s="122">
        <f>R133</f>
        <v>1E-4</v>
      </c>
      <c r="T132" s="123">
        <f>T133</f>
        <v>0</v>
      </c>
      <c r="AR132" s="117" t="s">
        <v>82</v>
      </c>
      <c r="AT132" s="124" t="s">
        <v>72</v>
      </c>
      <c r="AU132" s="124" t="s">
        <v>80</v>
      </c>
      <c r="AY132" s="117" t="s">
        <v>125</v>
      </c>
      <c r="BK132" s="125">
        <f>BK133</f>
        <v>0</v>
      </c>
    </row>
    <row r="133" spans="2:65" s="1" customFormat="1" ht="24.2" customHeight="1">
      <c r="B133" s="28"/>
      <c r="C133" s="128" t="s">
        <v>124</v>
      </c>
      <c r="D133" s="128" t="s">
        <v>128</v>
      </c>
      <c r="E133" s="129" t="s">
        <v>427</v>
      </c>
      <c r="F133" s="130" t="s">
        <v>428</v>
      </c>
      <c r="G133" s="131" t="s">
        <v>219</v>
      </c>
      <c r="H133" s="132">
        <v>10</v>
      </c>
      <c r="I133" s="133"/>
      <c r="J133" s="134">
        <f>ROUND(I133*H133,2)</f>
        <v>0</v>
      </c>
      <c r="K133" s="130" t="s">
        <v>1</v>
      </c>
      <c r="L133" s="28"/>
      <c r="M133" s="141" t="s">
        <v>1</v>
      </c>
      <c r="N133" s="142" t="s">
        <v>38</v>
      </c>
      <c r="O133" s="143"/>
      <c r="P133" s="144">
        <f>O133*H133</f>
        <v>0</v>
      </c>
      <c r="Q133" s="144">
        <v>1.0000000000000001E-5</v>
      </c>
      <c r="R133" s="144">
        <f>Q133*H133</f>
        <v>1E-4</v>
      </c>
      <c r="S133" s="144">
        <v>0</v>
      </c>
      <c r="T133" s="145">
        <f>S133*H133</f>
        <v>0</v>
      </c>
      <c r="AR133" s="139" t="s">
        <v>213</v>
      </c>
      <c r="AT133" s="139" t="s">
        <v>128</v>
      </c>
      <c r="AU133" s="139" t="s">
        <v>82</v>
      </c>
      <c r="AY133" s="13" t="s">
        <v>125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80</v>
      </c>
      <c r="BK133" s="140">
        <f>ROUND(I133*H133,2)</f>
        <v>0</v>
      </c>
      <c r="BL133" s="13" t="s">
        <v>213</v>
      </c>
      <c r="BM133" s="139" t="s">
        <v>429</v>
      </c>
    </row>
    <row r="134" spans="2:65" s="1" customFormat="1" ht="6.95" customHeight="1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28"/>
    </row>
  </sheetData>
  <sheetProtection algorithmName="SHA-512" hashValue="+6VIqezVBlQHvw1uF5QC+9MvJZ/rW1O7xDlmGGlN/AFB8xt763es/S8V0W0gcRG/xwJGEW5PD4nNOoPfqAXFHw==" saltValue="Lbz405Njwe6rofWACfF/Bw==" spinCount="100000" sheet="1" objects="1" scenarios="1" formatColumns="0" formatRows="0" autoFilter="0"/>
  <autoFilter ref="C121:K133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Honored\Ema1</dc:creator>
  <cp:keywords/>
  <dc:description/>
  <cp:lastModifiedBy>Uživatel typu Host</cp:lastModifiedBy>
  <cp:revision/>
  <dcterms:created xsi:type="dcterms:W3CDTF">2024-09-20T09:47:39Z</dcterms:created>
  <dcterms:modified xsi:type="dcterms:W3CDTF">2024-10-10T06:52:09Z</dcterms:modified>
  <cp:category/>
  <cp:contentStatus/>
</cp:coreProperties>
</file>