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vykresy\akce2025\čp. 85 Ústí nad Orlicí\Rozpočet\"/>
    </mc:Choice>
  </mc:AlternateContent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Pol'!$A$1:$U$94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84" i="12" l="1"/>
  <c r="F39" i="1" s="1"/>
  <c r="BA82" i="12"/>
  <c r="BA79" i="12"/>
  <c r="BA14" i="12"/>
  <c r="F9" i="12"/>
  <c r="G9" i="12" s="1"/>
  <c r="I9" i="12"/>
  <c r="K9" i="12"/>
  <c r="O9" i="12"/>
  <c r="Q9" i="12"/>
  <c r="Q8" i="12" s="1"/>
  <c r="U9" i="12"/>
  <c r="F10" i="12"/>
  <c r="G10" i="12" s="1"/>
  <c r="M10" i="12" s="1"/>
  <c r="I10" i="12"/>
  <c r="K10" i="12"/>
  <c r="O10" i="12"/>
  <c r="Q10" i="12"/>
  <c r="U10" i="12"/>
  <c r="F11" i="12"/>
  <c r="G11" i="12" s="1"/>
  <c r="I11" i="12"/>
  <c r="K11" i="12"/>
  <c r="O11" i="12"/>
  <c r="Q11" i="12"/>
  <c r="U11" i="12"/>
  <c r="K12" i="12"/>
  <c r="H48" i="1" s="1"/>
  <c r="F13" i="12"/>
  <c r="G13" i="12" s="1"/>
  <c r="I13" i="12"/>
  <c r="K13" i="12"/>
  <c r="O13" i="12"/>
  <c r="Q13" i="12"/>
  <c r="U13" i="12"/>
  <c r="F16" i="12"/>
  <c r="G16" i="12" s="1"/>
  <c r="M16" i="12" s="1"/>
  <c r="I16" i="12"/>
  <c r="K16" i="12"/>
  <c r="O16" i="12"/>
  <c r="Q16" i="12"/>
  <c r="Q12" i="12" s="1"/>
  <c r="U16" i="12"/>
  <c r="F18" i="12"/>
  <c r="G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4" i="12"/>
  <c r="G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/>
  <c r="I28" i="12"/>
  <c r="K28" i="12"/>
  <c r="M28" i="12"/>
  <c r="O28" i="12"/>
  <c r="Q28" i="12"/>
  <c r="U28" i="12"/>
  <c r="F30" i="12"/>
  <c r="G30" i="12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3" i="12"/>
  <c r="G53" i="12" s="1"/>
  <c r="M53" i="12" s="1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6" i="12"/>
  <c r="G56" i="12"/>
  <c r="M56" i="12" s="1"/>
  <c r="I56" i="12"/>
  <c r="K56" i="12"/>
  <c r="O56" i="12"/>
  <c r="Q56" i="12"/>
  <c r="U56" i="12"/>
  <c r="F58" i="12"/>
  <c r="G58" i="12" s="1"/>
  <c r="I58" i="12"/>
  <c r="K58" i="12"/>
  <c r="O58" i="12"/>
  <c r="O57" i="12" s="1"/>
  <c r="Q58" i="12"/>
  <c r="U58" i="12"/>
  <c r="F59" i="12"/>
  <c r="G59" i="12" s="1"/>
  <c r="M59" i="12" s="1"/>
  <c r="I59" i="12"/>
  <c r="K59" i="12"/>
  <c r="O59" i="12"/>
  <c r="Q59" i="12"/>
  <c r="Q57" i="12" s="1"/>
  <c r="U59" i="12"/>
  <c r="U57" i="12" s="1"/>
  <c r="F61" i="12"/>
  <c r="G61" i="12" s="1"/>
  <c r="I61" i="12"/>
  <c r="K61" i="12"/>
  <c r="K60" i="12" s="1"/>
  <c r="H52" i="1" s="1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/>
  <c r="M63" i="12" s="1"/>
  <c r="I63" i="12"/>
  <c r="K63" i="12"/>
  <c r="O63" i="12"/>
  <c r="Q63" i="12"/>
  <c r="U63" i="12"/>
  <c r="F65" i="12"/>
  <c r="G65" i="12" s="1"/>
  <c r="I65" i="12"/>
  <c r="I64" i="12" s="1"/>
  <c r="G53" i="1" s="1"/>
  <c r="K65" i="12"/>
  <c r="K64" i="12" s="1"/>
  <c r="H53" i="1" s="1"/>
  <c r="O65" i="12"/>
  <c r="O64" i="12" s="1"/>
  <c r="Q65" i="12"/>
  <c r="Q64" i="12" s="1"/>
  <c r="U65" i="12"/>
  <c r="U64" i="12" s="1"/>
  <c r="F67" i="12"/>
  <c r="G67" i="12" s="1"/>
  <c r="M67" i="12" s="1"/>
  <c r="I67" i="12"/>
  <c r="K67" i="12"/>
  <c r="O67" i="12"/>
  <c r="Q67" i="12"/>
  <c r="U67" i="12"/>
  <c r="F68" i="12"/>
  <c r="G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F70" i="12"/>
  <c r="G70" i="12" s="1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72" i="12"/>
  <c r="G72" i="12"/>
  <c r="I72" i="12"/>
  <c r="K72" i="12"/>
  <c r="M72" i="12"/>
  <c r="O72" i="12"/>
  <c r="Q72" i="12"/>
  <c r="U72" i="12"/>
  <c r="F73" i="12"/>
  <c r="G73" i="12"/>
  <c r="M73" i="12" s="1"/>
  <c r="I73" i="12"/>
  <c r="K73" i="12"/>
  <c r="O73" i="12"/>
  <c r="Q73" i="12"/>
  <c r="U73" i="12"/>
  <c r="F74" i="12"/>
  <c r="G74" i="12" s="1"/>
  <c r="M74" i="12" s="1"/>
  <c r="I74" i="12"/>
  <c r="K74" i="12"/>
  <c r="O74" i="12"/>
  <c r="Q74" i="12"/>
  <c r="U74" i="12"/>
  <c r="F75" i="12"/>
  <c r="G75" i="12" s="1"/>
  <c r="M75" i="12" s="1"/>
  <c r="I75" i="12"/>
  <c r="K75" i="12"/>
  <c r="O75" i="12"/>
  <c r="Q75" i="12"/>
  <c r="U75" i="12"/>
  <c r="F76" i="12"/>
  <c r="G76" i="12"/>
  <c r="M76" i="12" s="1"/>
  <c r="I76" i="12"/>
  <c r="K76" i="12"/>
  <c r="O76" i="12"/>
  <c r="Q76" i="12"/>
  <c r="U76" i="12"/>
  <c r="F78" i="12"/>
  <c r="G78" i="12" s="1"/>
  <c r="I78" i="12"/>
  <c r="I77" i="12" s="1"/>
  <c r="G55" i="1" s="1"/>
  <c r="K78" i="12"/>
  <c r="K77" i="12" s="1"/>
  <c r="H55" i="1" s="1"/>
  <c r="G18" i="1" s="1"/>
  <c r="O78" i="12"/>
  <c r="O77" i="12" s="1"/>
  <c r="Q78" i="12"/>
  <c r="Q77" i="12" s="1"/>
  <c r="U78" i="12"/>
  <c r="U77" i="12" s="1"/>
  <c r="F81" i="12"/>
  <c r="G81" i="12"/>
  <c r="M81" i="12" s="1"/>
  <c r="M80" i="12" s="1"/>
  <c r="I81" i="12"/>
  <c r="I80" i="12" s="1"/>
  <c r="G56" i="1" s="1"/>
  <c r="K81" i="12"/>
  <c r="K80" i="12" s="1"/>
  <c r="H56" i="1" s="1"/>
  <c r="G20" i="1" s="1"/>
  <c r="O81" i="12"/>
  <c r="O80" i="12" s="1"/>
  <c r="Q81" i="12"/>
  <c r="Q80" i="12" s="1"/>
  <c r="U81" i="12"/>
  <c r="U80" i="12" s="1"/>
  <c r="I19" i="1"/>
  <c r="G19" i="1"/>
  <c r="E19" i="1"/>
  <c r="G27" i="1"/>
  <c r="J28" i="1"/>
  <c r="J26" i="1"/>
  <c r="G38" i="1"/>
  <c r="F38" i="1"/>
  <c r="J23" i="1"/>
  <c r="J24" i="1"/>
  <c r="J25" i="1"/>
  <c r="J27" i="1"/>
  <c r="E24" i="1"/>
  <c r="E26" i="1"/>
  <c r="F40" i="1" l="1"/>
  <c r="G23" i="1" s="1"/>
  <c r="I53" i="1"/>
  <c r="I55" i="1"/>
  <c r="I18" i="1" s="1"/>
  <c r="E18" i="1"/>
  <c r="M11" i="12"/>
  <c r="AD84" i="12"/>
  <c r="G39" i="1" s="1"/>
  <c r="G40" i="1" s="1"/>
  <c r="G25" i="1" s="1"/>
  <c r="G26" i="1" s="1"/>
  <c r="E20" i="1"/>
  <c r="I56" i="1"/>
  <c r="I20" i="1" s="1"/>
  <c r="G17" i="1"/>
  <c r="I60" i="12"/>
  <c r="G52" i="1" s="1"/>
  <c r="I52" i="1" s="1"/>
  <c r="Q60" i="12"/>
  <c r="U17" i="12"/>
  <c r="U8" i="12"/>
  <c r="O60" i="12"/>
  <c r="K23" i="12"/>
  <c r="H50" i="1" s="1"/>
  <c r="K57" i="12"/>
  <c r="H51" i="1" s="1"/>
  <c r="U23" i="12"/>
  <c r="I23" i="12"/>
  <c r="G50" i="1" s="1"/>
  <c r="O17" i="12"/>
  <c r="O8" i="12"/>
  <c r="U60" i="12"/>
  <c r="I57" i="12"/>
  <c r="G51" i="1" s="1"/>
  <c r="I51" i="1" s="1"/>
  <c r="U12" i="12"/>
  <c r="K8" i="12"/>
  <c r="H47" i="1" s="1"/>
  <c r="U66" i="12"/>
  <c r="O23" i="12"/>
  <c r="Q17" i="12"/>
  <c r="I8" i="12"/>
  <c r="G47" i="1" s="1"/>
  <c r="Q66" i="12"/>
  <c r="O12" i="12"/>
  <c r="K66" i="12"/>
  <c r="H54" i="1" s="1"/>
  <c r="O66" i="12"/>
  <c r="Q23" i="12"/>
  <c r="K17" i="12"/>
  <c r="H49" i="1" s="1"/>
  <c r="I66" i="12"/>
  <c r="G54" i="1" s="1"/>
  <c r="I17" i="12"/>
  <c r="G49" i="1" s="1"/>
  <c r="I12" i="12"/>
  <c r="G48" i="1" s="1"/>
  <c r="G24" i="1"/>
  <c r="G57" i="12"/>
  <c r="M58" i="12"/>
  <c r="M57" i="12" s="1"/>
  <c r="G8" i="12"/>
  <c r="M9" i="12"/>
  <c r="M8" i="12" s="1"/>
  <c r="M13" i="12"/>
  <c r="M12" i="12" s="1"/>
  <c r="G12" i="12"/>
  <c r="M18" i="12"/>
  <c r="M17" i="12" s="1"/>
  <c r="G17" i="12"/>
  <c r="G77" i="12"/>
  <c r="M78" i="12"/>
  <c r="M77" i="12" s="1"/>
  <c r="M24" i="12"/>
  <c r="M23" i="12" s="1"/>
  <c r="G23" i="12"/>
  <c r="M61" i="12"/>
  <c r="M60" i="12" s="1"/>
  <c r="G60" i="12"/>
  <c r="M65" i="12"/>
  <c r="M64" i="12" s="1"/>
  <c r="G64" i="12"/>
  <c r="M68" i="12"/>
  <c r="M66" i="12" s="1"/>
  <c r="G66" i="12"/>
  <c r="G80" i="12"/>
  <c r="I54" i="1" l="1"/>
  <c r="I50" i="1"/>
  <c r="G28" i="1"/>
  <c r="G84" i="12"/>
  <c r="G29" i="1"/>
  <c r="E16" i="1"/>
  <c r="I47" i="1"/>
  <c r="G57" i="1"/>
  <c r="I48" i="1"/>
  <c r="I17" i="1" s="1"/>
  <c r="E17" i="1"/>
  <c r="H39" i="1"/>
  <c r="H40" i="1" s="1"/>
  <c r="I49" i="1"/>
  <c r="G16" i="1"/>
  <c r="G21" i="1" s="1"/>
  <c r="H57" i="1"/>
  <c r="I16" i="1" l="1"/>
  <c r="I21" i="1" s="1"/>
  <c r="I57" i="1"/>
  <c r="E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<sst xmlns="http://schemas.openxmlformats.org/spreadsheetml/2006/main" count="438" uniqueCount="245">
  <si>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</si>
  <si>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</si>
  <si>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</si>
  <si>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</si>
  <si>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</si>
  <si>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</si>
  <si>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</si>
  <si>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</si>
  <si>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</si>
  <si>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</si>
  <si>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</si>
  <si>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</si>
  <si>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</si>
  <si>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</si>
  <si>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</si>
  <si>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</si>
  <si>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</si>
  <si>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</si>
  <si>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</si>
  <si>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</si>
  <si>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</si>
  <si>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</si>
  <si>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</si>
  <si>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</si>
  <si>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</si>
  <si>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</si>
  <si>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</si>
  <si>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</si>
  <si>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</si>
  <si>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</si>
  <si>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</si>
  <si>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</si>
  <si>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</si>
  <si>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</si>
  <si>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</si>
  <si>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</si>
  <si>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</si>
  <si>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</si>
  <si>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</si>
  <si>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</si>
  <si>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</si>
  <si>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</si>
  <si>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</si>
  <si>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Ústí nad Orlicí</t>
  </si>
  <si>
    <t>Rozpočet:</t>
  </si>
  <si>
    <t>Misto</t>
  </si>
  <si>
    <t>Oprava střechy Mistra Jarosla Kociana č.p. 85, Ústí nad Orlicí</t>
  </si>
  <si>
    <t>Město Ústí nad Orlicí</t>
  </si>
  <si>
    <t>00279676</t>
  </si>
  <si>
    <t>Rozpočet</t>
  </si>
  <si>
    <t>Celkem za stavbu</t>
  </si>
  <si>
    <t>CZK</t>
  </si>
  <si>
    <t>Rekapitulace dílů</t>
  </si>
  <si>
    <t>Typ dílu</t>
  </si>
  <si>
    <t>94</t>
  </si>
  <si>
    <t>Lešení a stavební výtahy</t>
  </si>
  <si>
    <t>712</t>
  </si>
  <si>
    <t>Živičné krytiny</t>
  </si>
  <si>
    <t>762</t>
  </si>
  <si>
    <t>Konstrukce tesařské</t>
  </si>
  <si>
    <t>764</t>
  </si>
  <si>
    <t>Konstrukce klempířské</t>
  </si>
  <si>
    <t>765</t>
  </si>
  <si>
    <t>Krytiny tvrdé</t>
  </si>
  <si>
    <t>767</t>
  </si>
  <si>
    <t>Konstrukce zámečnické</t>
  </si>
  <si>
    <t>783</t>
  </si>
  <si>
    <t>Nátěry</t>
  </si>
  <si>
    <t>D96</t>
  </si>
  <si>
    <t>Přesuny sutí a vybouraných hmot</t>
  </si>
  <si>
    <t>M65</t>
  </si>
  <si>
    <t>Elektroinstalace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</si>
  <si>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</si>
  <si>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</si>
  <si>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</si>
  <si>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</si>
  <si>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</si>
  <si>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</si>
  <si>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</si>
  <si>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</si>
  <si>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</si>
  <si>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</si>
  <si>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</si>
  <si>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</si>
  <si>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</si>
  <si>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</si>
  <si>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</si>
  <si>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</si>
  <si>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</si>
  <si>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</si>
  <si>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</si>
  <si>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</si>
  <si>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</si>
  <si>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</si>
  <si>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</si>
  <si>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</si>
  <si>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</si>
  <si>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</si>
  <si>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</si>
  <si>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</si>
  <si>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</si>
  <si>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941941041R00</t>
  </si>
  <si>
    <t>Montáž lešení leh.řad.s podlahami,š.1,2 m, H 10 m</t>
  </si>
  <si>
    <t>m2</t>
  </si>
  <si>
    <t>POL1_0</t>
  </si>
  <si>
    <t>941941841R00</t>
  </si>
  <si>
    <t>Demontáž lešení leh.řad.s podlahami,š.1,2 m,H 10 m</t>
  </si>
  <si>
    <t>941941291R00</t>
  </si>
  <si>
    <t>Příplatek za každý měsíc použití lešení k pol.1041</t>
  </si>
  <si>
    <t>712631101RZ1</t>
  </si>
  <si>
    <t>Provedení povlakové krytiny střech nad 30°, asfaltovými pásy na sucho, 1 vrstva - včetně dodávky A 330/H</t>
  </si>
  <si>
    <t>Pojistná hydroizolace - separační vrstva. Oxidovanoý bitumenový asf. pás, který je z obou stran opatřena PE filmem.</t>
  </si>
  <si>
    <t>POP</t>
  </si>
  <si>
    <t>255*1,1</t>
  </si>
  <si>
    <t>VV</t>
  </si>
  <si>
    <t>998712102R00</t>
  </si>
  <si>
    <t>Přesun hmot pro povlakové krytiny, v objektech výšky do 12 m</t>
  </si>
  <si>
    <t>t</t>
  </si>
  <si>
    <t>POL7_0</t>
  </si>
  <si>
    <t>762341811R00</t>
  </si>
  <si>
    <t>Demontáž bednění střech rovných z prken hrubých</t>
  </si>
  <si>
    <t>762341210RT3</t>
  </si>
  <si>
    <t>Montáž bednění střech rovných, prkna hrubá na sraz, včetně dodávky prken tloušťky 22 mm</t>
  </si>
  <si>
    <t>762441112RT2</t>
  </si>
  <si>
    <t>Montáž obložení atiky z desek na bázi dřeva, 1 vrstva, šroubováním, včetně dodávky desky OSB ECO 3 N tl. 18 mm</t>
  </si>
  <si>
    <t>762495000R00</t>
  </si>
  <si>
    <t>Spojovací a ochranné prostředky obložení stěn, stropů</t>
  </si>
  <si>
    <t>998762102R00</t>
  </si>
  <si>
    <t>Přesun hmot pro tesařské konstrukce, v objektech výšky do 12 m</t>
  </si>
  <si>
    <t>764341822R00</t>
  </si>
  <si>
    <t>Demontáž lemování trub, průměr 100 mm, šikmá střecha sklon do 45°</t>
  </si>
  <si>
    <t>kus</t>
  </si>
  <si>
    <t>764311831R00</t>
  </si>
  <si>
    <t>Demontáž krytiny z tabulí 2 x 1 m, plochy do 25 m2, šikmá střecha sklon do 45°</t>
  </si>
  <si>
    <t>764361811R00</t>
  </si>
  <si>
    <t>Demontáž střešního okna, šikmá střecha sklon do 45°</t>
  </si>
  <si>
    <t>764331852R00</t>
  </si>
  <si>
    <t>Demontáž lemování zdí, rš 400 a 500 mm, šikmá střecha sklon nad 45°</t>
  </si>
  <si>
    <t>m</t>
  </si>
  <si>
    <t>764392841R00</t>
  </si>
  <si>
    <t>Demontáž úžlabí, rš 500 mm, šikmá střecha sklon do 45°</t>
  </si>
  <si>
    <t>2*8,9+2*2,65</t>
  </si>
  <si>
    <t>764430840R00</t>
  </si>
  <si>
    <t>Demontáž oplechování zdí, rš od 330 do 500 mm</t>
  </si>
  <si>
    <t>764322831R00</t>
  </si>
  <si>
    <t>Demontáž oplechování okapů, rš 400 mm, šikmá střecha sklon do 45°</t>
  </si>
  <si>
    <t>764352811R00</t>
  </si>
  <si>
    <t>Demontáž žlabů půlkruhových rovných, rš 330 mm, šikmá střecha sklon do 45°</t>
  </si>
  <si>
    <t>764359811R00</t>
  </si>
  <si>
    <t>Demontáž kotlíku kónického, šikmá střecha sklon do 45°</t>
  </si>
  <si>
    <t>764454801R00</t>
  </si>
  <si>
    <t>Demontáž odpadních kruhových trub, průměr 75 a 100 mm</t>
  </si>
  <si>
    <t>764773201R00</t>
  </si>
  <si>
    <t>Falcované šablony PREFA, tl. 0,7 mm</t>
  </si>
  <si>
    <t>764773311R00</t>
  </si>
  <si>
    <t>Příplatek za sklon střechy nad 30°, krytina z falcovaných šablon z lakovaného Al plechu</t>
  </si>
  <si>
    <t>764774402R00</t>
  </si>
  <si>
    <t>Krytina z lakovaných Al svitků PREFALZ š. 500 mm, budovy výšky do 8 m, šikmá střecha sklon do 45°</t>
  </si>
  <si>
    <t>764775308R00</t>
  </si>
  <si>
    <t>Okapový plech z lakovaného Al plechu PREFA, šířka 230 mm</t>
  </si>
  <si>
    <t>764773221R00</t>
  </si>
  <si>
    <t>Okapová šablona z lakovaného Al plechu PREFA</t>
  </si>
  <si>
    <t>764771313R00</t>
  </si>
  <si>
    <t>Sněhový hák pro falcované tašky z lakovaného Al plechu PREFA PP</t>
  </si>
  <si>
    <t>764771312R00</t>
  </si>
  <si>
    <t>Odvětrávací taška pro falcované tašky z lakovaného Al plechu PREFA</t>
  </si>
  <si>
    <t>764775310R00</t>
  </si>
  <si>
    <t>Úžlabí s dvojitou drážkou z lakovaného Al plechu PREFA</t>
  </si>
  <si>
    <t>764775314R00</t>
  </si>
  <si>
    <t>Střešní výlez z lakovaného Al plechu PREFA, rozměr 600 x 600 mm</t>
  </si>
  <si>
    <t>764775307R00</t>
  </si>
  <si>
    <t>Mřížka ochranná proti ptákům PREFA, šířka 125 mm</t>
  </si>
  <si>
    <t>764775302R00</t>
  </si>
  <si>
    <t>Hřebenáč půlkulatý z lakovaného Al plechu PREFA, délky 500 mm</t>
  </si>
  <si>
    <t>18*1,1</t>
  </si>
  <si>
    <t>764773317R00</t>
  </si>
  <si>
    <t>Prostupová taška pro falcované šablony z lakovaného Al plechu PREFA</t>
  </si>
  <si>
    <t>764775323R00</t>
  </si>
  <si>
    <t>Lemování komínů v ploše z lakovaného Al plechu PREFALZ</t>
  </si>
  <si>
    <t>764331350R00</t>
  </si>
  <si>
    <t>Lemování zdí z Al plechu, rš 500 mm, šikmá střecha</t>
  </si>
  <si>
    <t>764430340R00</t>
  </si>
  <si>
    <t>Oplechování zdí včetně rohů z Al plechu, rš 500 mm</t>
  </si>
  <si>
    <t>19426519R</t>
  </si>
  <si>
    <t>Plech Al 99,5 profil KOB 1004 tl. 0,7 mm, lakovaný</t>
  </si>
  <si>
    <t>POL3_0</t>
  </si>
  <si>
    <t>(2,2+2*52*0,5)*1,1</t>
  </si>
  <si>
    <t>764778103R00</t>
  </si>
  <si>
    <t>Kotlík žlabový kulatý z lakovaného Al plechu PREFA, žlab rš 333 mm, průměr 80 mm</t>
  </si>
  <si>
    <t>764778113R00</t>
  </si>
  <si>
    <t>Žlaby podokapní půlkruhové z lakovaného Al plechu PREFA, rš 333 mm</t>
  </si>
  <si>
    <t>764778122R00</t>
  </si>
  <si>
    <t>Odpadní trouby kruhové z lakovaného Al plechu PREFA, průměr 100 mm</t>
  </si>
  <si>
    <t>998764102R00</t>
  </si>
  <si>
    <t>Přesun hmot pro klempířské konstrukce, v objektech výšky do 12 m</t>
  </si>
  <si>
    <t>765321810R00</t>
  </si>
  <si>
    <t>Demontáž azbestocement.čtverců na bednění, do suti</t>
  </si>
  <si>
    <t>765321840R00</t>
  </si>
  <si>
    <t>Příplatek za sklon přes 30 do 45°,do suti,čtverce,šabl</t>
  </si>
  <si>
    <t>767 31-0010.RA0</t>
  </si>
  <si>
    <t>Světlík akrylátový 700 x 700 mm, kopule, rám výšky 150 mm</t>
  </si>
  <si>
    <t>POL2_0</t>
  </si>
  <si>
    <t>767316511R00</t>
  </si>
  <si>
    <t>Montáž světlíků bodových pl.do 0,5 m2, pevných</t>
  </si>
  <si>
    <t>998767202R00</t>
  </si>
  <si>
    <t>Přesun hmot pro zámečnické konstrukce, v objektech výšky do 12 m</t>
  </si>
  <si>
    <t>783782205R00</t>
  </si>
  <si>
    <t>Nátěr tesařských konstrukcí Bochemitem QB 2x</t>
  </si>
  <si>
    <t>979011321R00</t>
  </si>
  <si>
    <t>Montáž a demontáž shozu za 2.NP</t>
  </si>
  <si>
    <t>979011329R00</t>
  </si>
  <si>
    <t>Přípl. k mont.a dem. shozu za každé další podlaží</t>
  </si>
  <si>
    <t>podlaž</t>
  </si>
  <si>
    <t>979011331R00</t>
  </si>
  <si>
    <t>Pronájem shozu  (za metr)</t>
  </si>
  <si>
    <t>den</t>
  </si>
  <si>
    <t>979011332R00</t>
  </si>
  <si>
    <t>Pronájem násypky  (za kus)</t>
  </si>
  <si>
    <t>979011336R00</t>
  </si>
  <si>
    <t>Pronájem rukávu proti prachu délky 20 m</t>
  </si>
  <si>
    <t>979 08-1121.R00</t>
  </si>
  <si>
    <t>Příplatek k odvozu za každý další 1 km</t>
  </si>
  <si>
    <t>POL8_0</t>
  </si>
  <si>
    <t>979 08-1111.R00</t>
  </si>
  <si>
    <t>Odvoz suti a vybour. hmot na skládku do 1 km</t>
  </si>
  <si>
    <t>979 99-0201.R00</t>
  </si>
  <si>
    <t>Poplatek za uložení suti - azbestocementové výrobky, skupina odpadu 170605</t>
  </si>
  <si>
    <t>979 08-2111.R00</t>
  </si>
  <si>
    <t>Vnitrostaveništní doprava suti do 10 m</t>
  </si>
  <si>
    <t>979 01-1311.R00</t>
  </si>
  <si>
    <t>Svislá doprava suti a vybouraných hmot shozem</t>
  </si>
  <si>
    <t>947      R00</t>
  </si>
  <si>
    <t>HZS třída 7</t>
  </si>
  <si>
    <t>h</t>
  </si>
  <si>
    <t>Demontáž hromosvodů a zpětná montáž.</t>
  </si>
  <si>
    <t>005 23-1010.R</t>
  </si>
  <si>
    <t>Revize</t>
  </si>
  <si>
    <t>Soubor</t>
  </si>
  <si>
    <t>POL99_0</t>
  </si>
  <si>
    <t>Revize hromosvodu.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</si>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</sst>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0" xfId="0" applyNumberFormat="1" applyFont="1" applyBorder="1" applyAlignment="1">
      <alignment horizontal="left" vertical="top" wrapText="1"/>
    </xf>
    <xf numFmtId="0" fontId="17" fillId="0" borderId="6" xfId="0" applyNumberFormat="1" applyFont="1" applyBorder="1" applyAlignment="1">
      <alignment vertical="top" wrapText="1" shrinkToFit="1"/>
    </xf>
    <xf numFmtId="164" fontId="17" fillId="0" borderId="6" xfId="0" applyNumberFormat="1" applyFont="1" applyBorder="1" applyAlignment="1">
      <alignment vertical="top" wrapText="1" shrinkToFit="1"/>
    </xf>
    <xf numFmtId="4" fontId="17" fillId="0" borderId="6" xfId="0" applyNumberFormat="1" applyFont="1" applyBorder="1" applyAlignment="1">
      <alignment vertical="top" wrapText="1" shrinkToFit="1"/>
    </xf>
    <xf numFmtId="4" fontId="17" fillId="0" borderId="38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95" t="s">
        <v>39</v>
      </c>
      <c r="B2" s="195"/>
      <c r="C2" s="195"/>
      <c r="D2" s="195"/>
      <c r="E2" s="195"/>
      <c r="F2" s="195"/>
      <c r="G2" s="19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0"/>
  <sheetViews>
    <sheetView showGridLines="0" topLeftCell="B30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23" t="s">
        <v>42</v>
      </c>
      <c r="C1" s="224"/>
      <c r="D1" s="224"/>
      <c r="E1" s="224"/>
      <c r="F1" s="224"/>
      <c r="G1" s="224"/>
      <c r="H1" s="224"/>
      <c r="I1" s="224"/>
      <c r="J1" s="225"/>
    </row>
    <row r="2" spans="1:15" ht="23.25" customHeight="1" x14ac:dyDescent="0.2">
      <c r="A2" s="4"/>
      <c r="B2" s="79" t="s">
        <v>40</v>
      </c>
      <c r="C2" s="80"/>
      <c r="D2" s="240" t="s">
        <v>46</v>
      </c>
      <c r="E2" s="241"/>
      <c r="F2" s="241"/>
      <c r="G2" s="241"/>
      <c r="H2" s="241"/>
      <c r="I2" s="241"/>
      <c r="J2" s="242"/>
      <c r="O2" s="2"/>
    </row>
    <row r="3" spans="1:15" ht="23.25" customHeight="1" x14ac:dyDescent="0.2">
      <c r="A3" s="4"/>
      <c r="B3" s="81" t="s">
        <v>45</v>
      </c>
      <c r="C3" s="82"/>
      <c r="D3" s="203" t="s">
        <v>43</v>
      </c>
      <c r="E3" s="204"/>
      <c r="F3" s="204"/>
      <c r="G3" s="204"/>
      <c r="H3" s="204"/>
      <c r="I3" s="204"/>
      <c r="J3" s="205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47</v>
      </c>
      <c r="E5" s="25"/>
      <c r="F5" s="25"/>
      <c r="G5" s="25"/>
      <c r="H5" s="27" t="s">
        <v>33</v>
      </c>
      <c r="I5" s="89" t="s">
        <v>48</v>
      </c>
      <c r="J5" s="11"/>
    </row>
    <row r="6" spans="1:15" ht="15.75" customHeight="1" x14ac:dyDescent="0.2">
      <c r="A6" s="4"/>
      <c r="B6" s="39"/>
      <c r="C6" s="25"/>
      <c r="D6" s="89"/>
      <c r="E6" s="25"/>
      <c r="F6" s="25"/>
      <c r="G6" s="25"/>
      <c r="H6" s="27" t="s">
        <v>34</v>
      </c>
      <c r="I6" s="89"/>
      <c r="J6" s="11"/>
    </row>
    <row r="7" spans="1:15" ht="15.75" customHeight="1" x14ac:dyDescent="0.2">
      <c r="A7" s="4"/>
      <c r="B7" s="40"/>
      <c r="C7" s="90"/>
      <c r="D7" s="78"/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35"/>
      <c r="E11" s="235"/>
      <c r="F11" s="235"/>
      <c r="G11" s="235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20"/>
      <c r="E12" s="220"/>
      <c r="F12" s="220"/>
      <c r="G12" s="220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1"/>
      <c r="E13" s="221"/>
      <c r="F13" s="221"/>
      <c r="G13" s="221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43" t="s">
        <v>29</v>
      </c>
      <c r="F15" s="243"/>
      <c r="G15" s="216" t="s">
        <v>30</v>
      </c>
      <c r="H15" s="216"/>
      <c r="I15" s="216" t="s">
        <v>28</v>
      </c>
      <c r="J15" s="217"/>
    </row>
    <row r="16" spans="1:15" ht="23.25" customHeight="1" x14ac:dyDescent="0.2">
      <c r="A16" s="139" t="s">
        <v>23</v>
      </c>
      <c r="B16" s="140" t="s">
        <v>23</v>
      </c>
      <c r="C16" s="56"/>
      <c r="D16" s="57"/>
      <c r="E16" s="218">
        <f>SUMIF(F47:F56,A16,G47:G56)+SUMIF(F47:F56,"PSU",G47:G56)</f>
        <v>0</v>
      </c>
      <c r="F16" s="219"/>
      <c r="G16" s="218">
        <f>SUMIF(F47:F56,A16,H47:H56)+SUMIF(F47:F56,"PSU",H47:H56)</f>
        <v>0</v>
      </c>
      <c r="H16" s="219"/>
      <c r="I16" s="218">
        <f>SUMIF(F47:F56,A16,I47:I56)+SUMIF(F47:F56,"PSU",I47:I56)</f>
        <v>0</v>
      </c>
      <c r="J16" s="232"/>
    </row>
    <row r="17" spans="1:10" ht="23.25" customHeight="1" x14ac:dyDescent="0.2">
      <c r="A17" s="139" t="s">
        <v>24</v>
      </c>
      <c r="B17" s="140" t="s">
        <v>24</v>
      </c>
      <c r="C17" s="56"/>
      <c r="D17" s="57"/>
      <c r="E17" s="218">
        <f>SUMIF(F47:F56,A17,G47:G56)</f>
        <v>0</v>
      </c>
      <c r="F17" s="219"/>
      <c r="G17" s="218">
        <f>SUMIF(F47:F56,A17,H47:H56)</f>
        <v>0</v>
      </c>
      <c r="H17" s="219"/>
      <c r="I17" s="218">
        <f>SUMIF(F47:F56,A17,I47:I56)</f>
        <v>0</v>
      </c>
      <c r="J17" s="232"/>
    </row>
    <row r="18" spans="1:10" ht="23.25" customHeight="1" x14ac:dyDescent="0.2">
      <c r="A18" s="139" t="s">
        <v>25</v>
      </c>
      <c r="B18" s="140" t="s">
        <v>25</v>
      </c>
      <c r="C18" s="56"/>
      <c r="D18" s="57"/>
      <c r="E18" s="218">
        <f>SUMIF(F47:F56,A18,G47:G56)</f>
        <v>0</v>
      </c>
      <c r="F18" s="219"/>
      <c r="G18" s="218">
        <f>SUMIF(F47:F56,A18,H47:H56)</f>
        <v>0</v>
      </c>
      <c r="H18" s="219"/>
      <c r="I18" s="218">
        <f>SUMIF(F47:F56,A18,I47:I56)</f>
        <v>0</v>
      </c>
      <c r="J18" s="232"/>
    </row>
    <row r="19" spans="1:10" ht="23.25" customHeight="1" x14ac:dyDescent="0.2">
      <c r="A19" s="139" t="s">
        <v>73</v>
      </c>
      <c r="B19" s="140" t="s">
        <v>26</v>
      </c>
      <c r="C19" s="56"/>
      <c r="D19" s="57"/>
      <c r="E19" s="218">
        <f>SUMIF(F47:F56,A19,G47:G56)</f>
        <v>0</v>
      </c>
      <c r="F19" s="219"/>
      <c r="G19" s="218">
        <f>SUMIF(F47:F56,A19,H47:H56)</f>
        <v>0</v>
      </c>
      <c r="H19" s="219"/>
      <c r="I19" s="218">
        <f>SUMIF(F47:F56,A19,I47:I56)</f>
        <v>0</v>
      </c>
      <c r="J19" s="232"/>
    </row>
    <row r="20" spans="1:10" ht="23.25" customHeight="1" x14ac:dyDescent="0.2">
      <c r="A20" s="139" t="s">
        <v>72</v>
      </c>
      <c r="B20" s="140" t="s">
        <v>27</v>
      </c>
      <c r="C20" s="56"/>
      <c r="D20" s="57"/>
      <c r="E20" s="218">
        <f>SUMIF(F47:F56,A20,G47:G56)</f>
        <v>0</v>
      </c>
      <c r="F20" s="219"/>
      <c r="G20" s="218">
        <f>SUMIF(F47:F56,A20,H47:H56)</f>
        <v>0</v>
      </c>
      <c r="H20" s="219"/>
      <c r="I20" s="218">
        <f>SUMIF(F47:F56,A20,I47:I56)</f>
        <v>0</v>
      </c>
      <c r="J20" s="232"/>
    </row>
    <row r="21" spans="1:10" ht="23.25" customHeight="1" x14ac:dyDescent="0.2">
      <c r="A21" s="4"/>
      <c r="B21" s="72" t="s">
        <v>28</v>
      </c>
      <c r="C21" s="73"/>
      <c r="D21" s="74"/>
      <c r="E21" s="233">
        <f>SUM(E16:F20)</f>
        <v>0</v>
      </c>
      <c r="F21" s="234"/>
      <c r="G21" s="233">
        <f>SUM(G16:H20)</f>
        <v>0</v>
      </c>
      <c r="H21" s="234"/>
      <c r="I21" s="233">
        <f>SUM(I16:J20)</f>
        <v>0</v>
      </c>
      <c r="J21" s="239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30">
        <f>ZakladDPHSniVypocet</f>
        <v>0</v>
      </c>
      <c r="H23" s="231"/>
      <c r="I23" s="231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37">
        <f>ZakladDPHSni*SazbaDPH1/100</f>
        <v>0</v>
      </c>
      <c r="H24" s="238"/>
      <c r="I24" s="238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30">
        <f>ZakladDPHZaklVypocet</f>
        <v>0</v>
      </c>
      <c r="H25" s="231"/>
      <c r="I25" s="231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26">
        <f>ZakladDPHZakl*SazbaDPH2/100</f>
        <v>0</v>
      </c>
      <c r="H26" s="227"/>
      <c r="I26" s="227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28">
        <f>0</f>
        <v>0</v>
      </c>
      <c r="H27" s="228"/>
      <c r="I27" s="228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15">
        <f>ZakladDPHSniVypocet+ZakladDPHZaklVypocet</f>
        <v>0</v>
      </c>
      <c r="H28" s="215"/>
      <c r="I28" s="215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29">
        <f>ZakladDPHSni+DPHSni+ZakladDPHZakl+DPHZakl+Zaokrouhleni</f>
        <v>0</v>
      </c>
      <c r="H29" s="229"/>
      <c r="I29" s="229"/>
      <c r="J29" s="117" t="s">
        <v>51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22"/>
      <c r="E34" s="222"/>
      <c r="F34" s="30"/>
      <c r="G34" s="222"/>
      <c r="H34" s="222"/>
      <c r="I34" s="222"/>
      <c r="J34" s="36"/>
    </row>
    <row r="35" spans="1:10" ht="12.75" customHeight="1" x14ac:dyDescent="0.2">
      <c r="A35" s="4"/>
      <c r="B35" s="4"/>
      <c r="C35" s="5"/>
      <c r="D35" s="236" t="s">
        <v>2</v>
      </c>
      <c r="E35" s="236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49</v>
      </c>
      <c r="C39" s="206" t="s">
        <v>46</v>
      </c>
      <c r="D39" s="207"/>
      <c r="E39" s="207"/>
      <c r="F39" s="106">
        <f>'Rozpočet Pol'!AC84</f>
        <v>0</v>
      </c>
      <c r="G39" s="107">
        <f>'Rozpočet Pol'!AD84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95"/>
      <c r="B40" s="208" t="s">
        <v>50</v>
      </c>
      <c r="C40" s="209"/>
      <c r="D40" s="209"/>
      <c r="E40" s="210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4" spans="1:10" ht="15.75" x14ac:dyDescent="0.25">
      <c r="B44" s="118" t="s">
        <v>52</v>
      </c>
    </row>
    <row r="46" spans="1:10" ht="25.5" customHeight="1" x14ac:dyDescent="0.2">
      <c r="A46" s="119"/>
      <c r="B46" s="123" t="s">
        <v>16</v>
      </c>
      <c r="C46" s="123" t="s">
        <v>5</v>
      </c>
      <c r="D46" s="124"/>
      <c r="E46" s="124"/>
      <c r="F46" s="127" t="s">
        <v>53</v>
      </c>
      <c r="G46" s="127" t="s">
        <v>29</v>
      </c>
      <c r="H46" s="127" t="s">
        <v>30</v>
      </c>
      <c r="I46" s="211" t="s">
        <v>28</v>
      </c>
      <c r="J46" s="211"/>
    </row>
    <row r="47" spans="1:10" ht="25.5" customHeight="1" x14ac:dyDescent="0.2">
      <c r="A47" s="120"/>
      <c r="B47" s="128" t="s">
        <v>54</v>
      </c>
      <c r="C47" s="213" t="s">
        <v>55</v>
      </c>
      <c r="D47" s="214"/>
      <c r="E47" s="214"/>
      <c r="F47" s="130" t="s">
        <v>23</v>
      </c>
      <c r="G47" s="131">
        <f>'Rozpočet Pol'!I8</f>
        <v>0</v>
      </c>
      <c r="H47" s="131">
        <f>'Rozpočet Pol'!K8</f>
        <v>0</v>
      </c>
      <c r="I47" s="212">
        <f t="shared" ref="I47:I56" si="1">G47+H47</f>
        <v>0</v>
      </c>
      <c r="J47" s="212"/>
    </row>
    <row r="48" spans="1:10" ht="25.5" customHeight="1" x14ac:dyDescent="0.2">
      <c r="A48" s="120"/>
      <c r="B48" s="122" t="s">
        <v>56</v>
      </c>
      <c r="C48" s="198" t="s">
        <v>57</v>
      </c>
      <c r="D48" s="199"/>
      <c r="E48" s="199"/>
      <c r="F48" s="132" t="s">
        <v>24</v>
      </c>
      <c r="G48" s="133">
        <f>'Rozpočet Pol'!I12</f>
        <v>0</v>
      </c>
      <c r="H48" s="133">
        <f>'Rozpočet Pol'!K12</f>
        <v>0</v>
      </c>
      <c r="I48" s="197">
        <f t="shared" si="1"/>
        <v>0</v>
      </c>
      <c r="J48" s="197"/>
    </row>
    <row r="49" spans="1:10" ht="25.5" customHeight="1" x14ac:dyDescent="0.2">
      <c r="A49" s="120"/>
      <c r="B49" s="122" t="s">
        <v>58</v>
      </c>
      <c r="C49" s="198" t="s">
        <v>59</v>
      </c>
      <c r="D49" s="199"/>
      <c r="E49" s="199"/>
      <c r="F49" s="132" t="s">
        <v>24</v>
      </c>
      <c r="G49" s="133">
        <f>'Rozpočet Pol'!I17</f>
        <v>0</v>
      </c>
      <c r="H49" s="133">
        <f>'Rozpočet Pol'!K17</f>
        <v>0</v>
      </c>
      <c r="I49" s="197">
        <f t="shared" si="1"/>
        <v>0</v>
      </c>
      <c r="J49" s="197"/>
    </row>
    <row r="50" spans="1:10" ht="25.5" customHeight="1" x14ac:dyDescent="0.2">
      <c r="A50" s="120"/>
      <c r="B50" s="122" t="s">
        <v>60</v>
      </c>
      <c r="C50" s="198" t="s">
        <v>61</v>
      </c>
      <c r="D50" s="199"/>
      <c r="E50" s="199"/>
      <c r="F50" s="132" t="s">
        <v>24</v>
      </c>
      <c r="G50" s="133">
        <f>'Rozpočet Pol'!I23</f>
        <v>0</v>
      </c>
      <c r="H50" s="133">
        <f>'Rozpočet Pol'!K23</f>
        <v>0</v>
      </c>
      <c r="I50" s="197">
        <f t="shared" si="1"/>
        <v>0</v>
      </c>
      <c r="J50" s="197"/>
    </row>
    <row r="51" spans="1:10" ht="25.5" customHeight="1" x14ac:dyDescent="0.2">
      <c r="A51" s="120"/>
      <c r="B51" s="122" t="s">
        <v>62</v>
      </c>
      <c r="C51" s="198" t="s">
        <v>63</v>
      </c>
      <c r="D51" s="199"/>
      <c r="E51" s="199"/>
      <c r="F51" s="132" t="s">
        <v>24</v>
      </c>
      <c r="G51" s="133">
        <f>'Rozpočet Pol'!I57</f>
        <v>0</v>
      </c>
      <c r="H51" s="133">
        <f>'Rozpočet Pol'!K57</f>
        <v>0</v>
      </c>
      <c r="I51" s="197">
        <f t="shared" si="1"/>
        <v>0</v>
      </c>
      <c r="J51" s="197"/>
    </row>
    <row r="52" spans="1:10" ht="25.5" customHeight="1" x14ac:dyDescent="0.2">
      <c r="A52" s="120"/>
      <c r="B52" s="122" t="s">
        <v>64</v>
      </c>
      <c r="C52" s="198" t="s">
        <v>65</v>
      </c>
      <c r="D52" s="199"/>
      <c r="E52" s="199"/>
      <c r="F52" s="132" t="s">
        <v>24</v>
      </c>
      <c r="G52" s="133">
        <f>'Rozpočet Pol'!I60</f>
        <v>0</v>
      </c>
      <c r="H52" s="133">
        <f>'Rozpočet Pol'!K60</f>
        <v>0</v>
      </c>
      <c r="I52" s="197">
        <f t="shared" si="1"/>
        <v>0</v>
      </c>
      <c r="J52" s="197"/>
    </row>
    <row r="53" spans="1:10" ht="25.5" customHeight="1" x14ac:dyDescent="0.2">
      <c r="A53" s="120"/>
      <c r="B53" s="122" t="s">
        <v>66</v>
      </c>
      <c r="C53" s="198" t="s">
        <v>67</v>
      </c>
      <c r="D53" s="199"/>
      <c r="E53" s="199"/>
      <c r="F53" s="132" t="s">
        <v>24</v>
      </c>
      <c r="G53" s="133">
        <f>'Rozpočet Pol'!I64</f>
        <v>0</v>
      </c>
      <c r="H53" s="133">
        <f>'Rozpočet Pol'!K64</f>
        <v>0</v>
      </c>
      <c r="I53" s="197">
        <f t="shared" si="1"/>
        <v>0</v>
      </c>
      <c r="J53" s="197"/>
    </row>
    <row r="54" spans="1:10" ht="25.5" customHeight="1" x14ac:dyDescent="0.2">
      <c r="A54" s="120"/>
      <c r="B54" s="122" t="s">
        <v>68</v>
      </c>
      <c r="C54" s="198" t="s">
        <v>69</v>
      </c>
      <c r="D54" s="199"/>
      <c r="E54" s="199"/>
      <c r="F54" s="132" t="s">
        <v>23</v>
      </c>
      <c r="G54" s="133">
        <f>'Rozpočet Pol'!I66</f>
        <v>0</v>
      </c>
      <c r="H54" s="133">
        <f>'Rozpočet Pol'!K66</f>
        <v>0</v>
      </c>
      <c r="I54" s="197">
        <f t="shared" si="1"/>
        <v>0</v>
      </c>
      <c r="J54" s="197"/>
    </row>
    <row r="55" spans="1:10" ht="25.5" customHeight="1" x14ac:dyDescent="0.2">
      <c r="A55" s="120"/>
      <c r="B55" s="122" t="s">
        <v>70</v>
      </c>
      <c r="C55" s="198" t="s">
        <v>71</v>
      </c>
      <c r="D55" s="199"/>
      <c r="E55" s="199"/>
      <c r="F55" s="132" t="s">
        <v>25</v>
      </c>
      <c r="G55" s="133">
        <f>'Rozpočet Pol'!I77</f>
        <v>0</v>
      </c>
      <c r="H55" s="133">
        <f>'Rozpočet Pol'!K77</f>
        <v>0</v>
      </c>
      <c r="I55" s="197">
        <f t="shared" si="1"/>
        <v>0</v>
      </c>
      <c r="J55" s="197"/>
    </row>
    <row r="56" spans="1:10" ht="25.5" customHeight="1" x14ac:dyDescent="0.2">
      <c r="A56" s="120"/>
      <c r="B56" s="129" t="s">
        <v>72</v>
      </c>
      <c r="C56" s="201" t="s">
        <v>27</v>
      </c>
      <c r="D56" s="202"/>
      <c r="E56" s="202"/>
      <c r="F56" s="134" t="s">
        <v>72</v>
      </c>
      <c r="G56" s="135">
        <f>'Rozpočet Pol'!I80</f>
        <v>0</v>
      </c>
      <c r="H56" s="135">
        <f>'Rozpočet Pol'!K80</f>
        <v>0</v>
      </c>
      <c r="I56" s="200">
        <f t="shared" si="1"/>
        <v>0</v>
      </c>
      <c r="J56" s="200"/>
    </row>
    <row r="57" spans="1:10" ht="25.5" customHeight="1" x14ac:dyDescent="0.2">
      <c r="A57" s="121"/>
      <c r="B57" s="125" t="s">
        <v>1</v>
      </c>
      <c r="C57" s="125"/>
      <c r="D57" s="126"/>
      <c r="E57" s="126"/>
      <c r="F57" s="136"/>
      <c r="G57" s="137">
        <f>SUM(G47:G56)</f>
        <v>0</v>
      </c>
      <c r="H57" s="137">
        <f>SUM(H47:H56)</f>
        <v>0</v>
      </c>
      <c r="I57" s="196">
        <f>SUM(I47:I56)</f>
        <v>0</v>
      </c>
      <c r="J57" s="196"/>
    </row>
    <row r="58" spans="1:10" x14ac:dyDescent="0.2">
      <c r="F58" s="138"/>
      <c r="G58" s="94"/>
      <c r="H58" s="138"/>
      <c r="I58" s="94"/>
      <c r="J58" s="94"/>
    </row>
    <row r="59" spans="1:10" x14ac:dyDescent="0.2">
      <c r="F59" s="138"/>
      <c r="G59" s="94"/>
      <c r="H59" s="138"/>
      <c r="I59" s="94"/>
      <c r="J59" s="94"/>
    </row>
    <row r="60" spans="1:10" x14ac:dyDescent="0.2">
      <c r="F60" s="138"/>
      <c r="G60" s="94"/>
      <c r="H60" s="138"/>
      <c r="I60" s="94"/>
      <c r="J60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7:J57"/>
    <mergeCell ref="I54:J54"/>
    <mergeCell ref="C54:E54"/>
    <mergeCell ref="I55:J55"/>
    <mergeCell ref="C55:E55"/>
    <mergeCell ref="I56:J56"/>
    <mergeCell ref="C56:E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77" t="s">
        <v>41</v>
      </c>
      <c r="B2" s="76"/>
      <c r="C2" s="246"/>
      <c r="D2" s="246"/>
      <c r="E2" s="246"/>
      <c r="F2" s="246"/>
      <c r="G2" s="247"/>
    </row>
    <row r="3" spans="1:7" ht="24.95" hidden="1" customHeight="1" x14ac:dyDescent="0.2">
      <c r="A3" s="77" t="s">
        <v>7</v>
      </c>
      <c r="B3" s="76"/>
      <c r="C3" s="246"/>
      <c r="D3" s="246"/>
      <c r="E3" s="246"/>
      <c r="F3" s="246"/>
      <c r="G3" s="247"/>
    </row>
    <row r="4" spans="1:7" ht="24.95" hidden="1" customHeight="1" x14ac:dyDescent="0.2">
      <c r="A4" s="77" t="s">
        <v>8</v>
      </c>
      <c r="B4" s="76"/>
      <c r="C4" s="246"/>
      <c r="D4" s="246"/>
      <c r="E4" s="246"/>
      <c r="F4" s="246"/>
      <c r="G4" s="247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94"/>
  <sheetViews>
    <sheetView tabSelected="1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67" t="s">
        <v>6</v>
      </c>
      <c r="B1" s="267"/>
      <c r="C1" s="267"/>
      <c r="D1" s="267"/>
      <c r="E1" s="267"/>
      <c r="F1" s="267"/>
      <c r="G1" s="267"/>
      <c r="AE1" t="s">
        <v>75</v>
      </c>
    </row>
    <row r="2" spans="1:60" ht="24.95" customHeight="1" x14ac:dyDescent="0.2">
      <c r="A2" s="143" t="s">
        <v>74</v>
      </c>
      <c r="B2" s="141"/>
      <c r="C2" s="268" t="s">
        <v>46</v>
      </c>
      <c r="D2" s="269"/>
      <c r="E2" s="269"/>
      <c r="F2" s="269"/>
      <c r="G2" s="270"/>
      <c r="AE2" t="s">
        <v>76</v>
      </c>
    </row>
    <row r="3" spans="1:60" ht="24.95" customHeight="1" x14ac:dyDescent="0.2">
      <c r="A3" s="144" t="s">
        <v>7</v>
      </c>
      <c r="B3" s="142"/>
      <c r="C3" s="271" t="s">
        <v>43</v>
      </c>
      <c r="D3" s="272"/>
      <c r="E3" s="272"/>
      <c r="F3" s="272"/>
      <c r="G3" s="273"/>
      <c r="AE3" t="s">
        <v>77</v>
      </c>
    </row>
    <row r="4" spans="1:60" ht="24.95" hidden="1" customHeight="1" x14ac:dyDescent="0.2">
      <c r="A4" s="144" t="s">
        <v>8</v>
      </c>
      <c r="B4" s="142"/>
      <c r="C4" s="271"/>
      <c r="D4" s="272"/>
      <c r="E4" s="272"/>
      <c r="F4" s="272"/>
      <c r="G4" s="273"/>
      <c r="AE4" t="s">
        <v>78</v>
      </c>
    </row>
    <row r="5" spans="1:60" hidden="1" x14ac:dyDescent="0.2">
      <c r="A5" s="145" t="s">
        <v>79</v>
      </c>
      <c r="B5" s="146"/>
      <c r="C5" s="147"/>
      <c r="D5" s="148"/>
      <c r="E5" s="148"/>
      <c r="F5" s="148"/>
      <c r="G5" s="149"/>
      <c r="AE5" t="s">
        <v>80</v>
      </c>
    </row>
    <row r="7" spans="1:60" ht="38.25" x14ac:dyDescent="0.2">
      <c r="A7" s="155" t="s">
        <v>81</v>
      </c>
      <c r="B7" s="156" t="s">
        <v>82</v>
      </c>
      <c r="C7" s="156" t="s">
        <v>83</v>
      </c>
      <c r="D7" s="155" t="s">
        <v>84</v>
      </c>
      <c r="E7" s="155" t="s">
        <v>85</v>
      </c>
      <c r="F7" s="150" t="s">
        <v>86</v>
      </c>
      <c r="G7" s="173" t="s">
        <v>28</v>
      </c>
      <c r="H7" s="174" t="s">
        <v>29</v>
      </c>
      <c r="I7" s="174" t="s">
        <v>87</v>
      </c>
      <c r="J7" s="174" t="s">
        <v>30</v>
      </c>
      <c r="K7" s="174" t="s">
        <v>88</v>
      </c>
      <c r="L7" s="174" t="s">
        <v>89</v>
      </c>
      <c r="M7" s="174" t="s">
        <v>90</v>
      </c>
      <c r="N7" s="174" t="s">
        <v>91</v>
      </c>
      <c r="O7" s="174" t="s">
        <v>92</v>
      </c>
      <c r="P7" s="174" t="s">
        <v>93</v>
      </c>
      <c r="Q7" s="174" t="s">
        <v>94</v>
      </c>
      <c r="R7" s="174" t="s">
        <v>95</v>
      </c>
      <c r="S7" s="174" t="s">
        <v>96</v>
      </c>
      <c r="T7" s="174" t="s">
        <v>97</v>
      </c>
      <c r="U7" s="158" t="s">
        <v>98</v>
      </c>
    </row>
    <row r="8" spans="1:60" x14ac:dyDescent="0.2">
      <c r="A8" s="175" t="s">
        <v>99</v>
      </c>
      <c r="B8" s="176" t="s">
        <v>54</v>
      </c>
      <c r="C8" s="177" t="s">
        <v>55</v>
      </c>
      <c r="D8" s="157"/>
      <c r="E8" s="178"/>
      <c r="F8" s="179"/>
      <c r="G8" s="179">
        <f>SUMIF(AE9:AE11,"&lt;&gt;NOR",G9:G11)</f>
        <v>0</v>
      </c>
      <c r="H8" s="179"/>
      <c r="I8" s="179">
        <f>SUM(I9:I11)</f>
        <v>0</v>
      </c>
      <c r="J8" s="179"/>
      <c r="K8" s="179">
        <f>SUM(K9:K11)</f>
        <v>0</v>
      </c>
      <c r="L8" s="179"/>
      <c r="M8" s="179">
        <f>SUM(M9:M11)</f>
        <v>0</v>
      </c>
      <c r="N8" s="157"/>
      <c r="O8" s="157">
        <f>SUM(O9:O11)</f>
        <v>3.8843999999999999</v>
      </c>
      <c r="P8" s="157"/>
      <c r="Q8" s="157">
        <f>SUM(Q9:Q11)</f>
        <v>0</v>
      </c>
      <c r="R8" s="157"/>
      <c r="S8" s="157"/>
      <c r="T8" s="175"/>
      <c r="U8" s="157">
        <f>SUM(U9:U11)</f>
        <v>47.34</v>
      </c>
      <c r="AE8" t="s">
        <v>100</v>
      </c>
    </row>
    <row r="9" spans="1:60" outlineLevel="1" x14ac:dyDescent="0.2">
      <c r="A9" s="152">
        <v>1</v>
      </c>
      <c r="B9" s="159" t="s">
        <v>101</v>
      </c>
      <c r="C9" s="189" t="s">
        <v>102</v>
      </c>
      <c r="D9" s="161" t="s">
        <v>103</v>
      </c>
      <c r="E9" s="166">
        <v>180</v>
      </c>
      <c r="F9" s="170">
        <f>H9+J9</f>
        <v>0</v>
      </c>
      <c r="G9" s="170">
        <f>ROUND(E9*F9,2)</f>
        <v>0</v>
      </c>
      <c r="H9" s="171"/>
      <c r="I9" s="170">
        <f>ROUND(E9*H9,2)</f>
        <v>0</v>
      </c>
      <c r="J9" s="171"/>
      <c r="K9" s="170">
        <f>ROUND(E9*J9,2)</f>
        <v>0</v>
      </c>
      <c r="L9" s="170">
        <v>21</v>
      </c>
      <c r="M9" s="170">
        <f>G9*(1+L9/100)</f>
        <v>0</v>
      </c>
      <c r="N9" s="161">
        <v>1.8380000000000001E-2</v>
      </c>
      <c r="O9" s="161">
        <f>ROUND(E9*N9,5)</f>
        <v>3.3083999999999998</v>
      </c>
      <c r="P9" s="161">
        <v>0</v>
      </c>
      <c r="Q9" s="161">
        <f>ROUND(E9*P9,5)</f>
        <v>0</v>
      </c>
      <c r="R9" s="161"/>
      <c r="S9" s="161"/>
      <c r="T9" s="162">
        <v>0.14399999999999999</v>
      </c>
      <c r="U9" s="161">
        <f>ROUND(E9*T9,2)</f>
        <v>25.92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104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2">
        <v>2</v>
      </c>
      <c r="B10" s="159" t="s">
        <v>105</v>
      </c>
      <c r="C10" s="189" t="s">
        <v>106</v>
      </c>
      <c r="D10" s="161" t="s">
        <v>103</v>
      </c>
      <c r="E10" s="166">
        <v>180</v>
      </c>
      <c r="F10" s="170">
        <f>H10+J10</f>
        <v>0</v>
      </c>
      <c r="G10" s="170">
        <f>ROUND(E10*F10,2)</f>
        <v>0</v>
      </c>
      <c r="H10" s="171"/>
      <c r="I10" s="170">
        <f>ROUND(E10*H10,2)</f>
        <v>0</v>
      </c>
      <c r="J10" s="171"/>
      <c r="K10" s="170">
        <f>ROUND(E10*J10,2)</f>
        <v>0</v>
      </c>
      <c r="L10" s="170">
        <v>21</v>
      </c>
      <c r="M10" s="170">
        <f>G10*(1+L10/100)</f>
        <v>0</v>
      </c>
      <c r="N10" s="161">
        <v>0</v>
      </c>
      <c r="O10" s="161">
        <f>ROUND(E10*N10,5)</f>
        <v>0</v>
      </c>
      <c r="P10" s="161">
        <v>0</v>
      </c>
      <c r="Q10" s="161">
        <f>ROUND(E10*P10,5)</f>
        <v>0</v>
      </c>
      <c r="R10" s="161"/>
      <c r="S10" s="161"/>
      <c r="T10" s="162">
        <v>0.107</v>
      </c>
      <c r="U10" s="161">
        <f>ROUND(E10*T10,2)</f>
        <v>19.260000000000002</v>
      </c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104</v>
      </c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2">
        <v>3</v>
      </c>
      <c r="B11" s="159" t="s">
        <v>107</v>
      </c>
      <c r="C11" s="189" t="s">
        <v>108</v>
      </c>
      <c r="D11" s="161" t="s">
        <v>103</v>
      </c>
      <c r="E11" s="166">
        <v>360</v>
      </c>
      <c r="F11" s="170">
        <f>H11+J11</f>
        <v>0</v>
      </c>
      <c r="G11" s="170">
        <f>ROUND(E11*F11,2)</f>
        <v>0</v>
      </c>
      <c r="H11" s="171"/>
      <c r="I11" s="170">
        <f>ROUND(E11*H11,2)</f>
        <v>0</v>
      </c>
      <c r="J11" s="171"/>
      <c r="K11" s="170">
        <f>ROUND(E11*J11,2)</f>
        <v>0</v>
      </c>
      <c r="L11" s="170">
        <v>21</v>
      </c>
      <c r="M11" s="170">
        <f>G11*(1+L11/100)</f>
        <v>0</v>
      </c>
      <c r="N11" s="161">
        <v>1.6000000000000001E-3</v>
      </c>
      <c r="O11" s="161">
        <f>ROUND(E11*N11,5)</f>
        <v>0.57599999999999996</v>
      </c>
      <c r="P11" s="161">
        <v>0</v>
      </c>
      <c r="Q11" s="161">
        <f>ROUND(E11*P11,5)</f>
        <v>0</v>
      </c>
      <c r="R11" s="161"/>
      <c r="S11" s="161"/>
      <c r="T11" s="162">
        <v>6.0000000000000001E-3</v>
      </c>
      <c r="U11" s="161">
        <f>ROUND(E11*T11,2)</f>
        <v>2.16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104</v>
      </c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x14ac:dyDescent="0.2">
      <c r="A12" s="153" t="s">
        <v>99</v>
      </c>
      <c r="B12" s="160" t="s">
        <v>56</v>
      </c>
      <c r="C12" s="190" t="s">
        <v>57</v>
      </c>
      <c r="D12" s="163"/>
      <c r="E12" s="167"/>
      <c r="F12" s="172"/>
      <c r="G12" s="172">
        <f>SUMIF(AE13:AE16,"&lt;&gt;NOR",G13:G16)</f>
        <v>0</v>
      </c>
      <c r="H12" s="172"/>
      <c r="I12" s="172">
        <f>SUM(I13:I16)</f>
        <v>0</v>
      </c>
      <c r="J12" s="172"/>
      <c r="K12" s="172">
        <f>SUM(K13:K16)</f>
        <v>0</v>
      </c>
      <c r="L12" s="172"/>
      <c r="M12" s="172">
        <f>SUM(M13:M16)</f>
        <v>0</v>
      </c>
      <c r="N12" s="163"/>
      <c r="O12" s="163">
        <f>SUM(O13:O16)</f>
        <v>0.19635</v>
      </c>
      <c r="P12" s="163"/>
      <c r="Q12" s="163">
        <f>SUM(Q13:Q16)</f>
        <v>0</v>
      </c>
      <c r="R12" s="163"/>
      <c r="S12" s="163"/>
      <c r="T12" s="164"/>
      <c r="U12" s="163">
        <f>SUM(U13:U16)</f>
        <v>7.8900000000000006</v>
      </c>
      <c r="AE12" t="s">
        <v>100</v>
      </c>
    </row>
    <row r="13" spans="1:60" ht="33.75" outlineLevel="1" x14ac:dyDescent="0.2">
      <c r="A13" s="152">
        <v>4</v>
      </c>
      <c r="B13" s="159" t="s">
        <v>109</v>
      </c>
      <c r="C13" s="189" t="s">
        <v>110</v>
      </c>
      <c r="D13" s="161" t="s">
        <v>103</v>
      </c>
      <c r="E13" s="166">
        <v>280.5</v>
      </c>
      <c r="F13" s="170">
        <f>H13+J13</f>
        <v>0</v>
      </c>
      <c r="G13" s="170">
        <f>ROUND(E13*F13,2)</f>
        <v>0</v>
      </c>
      <c r="H13" s="171"/>
      <c r="I13" s="170">
        <f>ROUND(E13*H13,2)</f>
        <v>0</v>
      </c>
      <c r="J13" s="171"/>
      <c r="K13" s="170">
        <f>ROUND(E13*J13,2)</f>
        <v>0</v>
      </c>
      <c r="L13" s="170">
        <v>21</v>
      </c>
      <c r="M13" s="170">
        <f>G13*(1+L13/100)</f>
        <v>0</v>
      </c>
      <c r="N13" s="161">
        <v>6.9999999999999999E-4</v>
      </c>
      <c r="O13" s="161">
        <f>ROUND(E13*N13,5)</f>
        <v>0.19635</v>
      </c>
      <c r="P13" s="161">
        <v>0</v>
      </c>
      <c r="Q13" s="161">
        <f>ROUND(E13*P13,5)</f>
        <v>0</v>
      </c>
      <c r="R13" s="161"/>
      <c r="S13" s="161"/>
      <c r="T13" s="162">
        <v>2.7E-2</v>
      </c>
      <c r="U13" s="161">
        <f>ROUND(E13*T13,2)</f>
        <v>7.57</v>
      </c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104</v>
      </c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22.5" outlineLevel="1" x14ac:dyDescent="0.2">
      <c r="A14" s="152"/>
      <c r="B14" s="159"/>
      <c r="C14" s="274" t="s">
        <v>111</v>
      </c>
      <c r="D14" s="275"/>
      <c r="E14" s="276"/>
      <c r="F14" s="277"/>
      <c r="G14" s="278"/>
      <c r="H14" s="170"/>
      <c r="I14" s="170"/>
      <c r="J14" s="170"/>
      <c r="K14" s="170"/>
      <c r="L14" s="170"/>
      <c r="M14" s="170"/>
      <c r="N14" s="161"/>
      <c r="O14" s="161"/>
      <c r="P14" s="161"/>
      <c r="Q14" s="161"/>
      <c r="R14" s="161"/>
      <c r="S14" s="161"/>
      <c r="T14" s="162"/>
      <c r="U14" s="161"/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112</v>
      </c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4" t="str">
        <f>C14</f>
        <v>Pojistná hydroizolace - separační vrstva. Oxidovanoý bitumenový asf. pás, který je z obou stran opatřena PE filmem.</v>
      </c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2"/>
      <c r="B15" s="159"/>
      <c r="C15" s="191" t="s">
        <v>113</v>
      </c>
      <c r="D15" s="165"/>
      <c r="E15" s="168">
        <v>280.5</v>
      </c>
      <c r="F15" s="170"/>
      <c r="G15" s="170"/>
      <c r="H15" s="170"/>
      <c r="I15" s="170"/>
      <c r="J15" s="170"/>
      <c r="K15" s="170"/>
      <c r="L15" s="170"/>
      <c r="M15" s="170"/>
      <c r="N15" s="161"/>
      <c r="O15" s="161"/>
      <c r="P15" s="161"/>
      <c r="Q15" s="161"/>
      <c r="R15" s="161"/>
      <c r="S15" s="161"/>
      <c r="T15" s="162"/>
      <c r="U15" s="16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114</v>
      </c>
      <c r="AF15" s="151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ht="22.5" outlineLevel="1" x14ac:dyDescent="0.2">
      <c r="A16" s="152">
        <v>5</v>
      </c>
      <c r="B16" s="159" t="s">
        <v>115</v>
      </c>
      <c r="C16" s="189" t="s">
        <v>116</v>
      </c>
      <c r="D16" s="161" t="s">
        <v>117</v>
      </c>
      <c r="E16" s="166">
        <v>0.19635</v>
      </c>
      <c r="F16" s="170">
        <f>H16+J16</f>
        <v>0</v>
      </c>
      <c r="G16" s="170">
        <f>ROUND(E16*F16,2)</f>
        <v>0</v>
      </c>
      <c r="H16" s="171"/>
      <c r="I16" s="170">
        <f>ROUND(E16*H16,2)</f>
        <v>0</v>
      </c>
      <c r="J16" s="171"/>
      <c r="K16" s="170">
        <f>ROUND(E16*J16,2)</f>
        <v>0</v>
      </c>
      <c r="L16" s="170">
        <v>21</v>
      </c>
      <c r="M16" s="170">
        <f>G16*(1+L16/100)</f>
        <v>0</v>
      </c>
      <c r="N16" s="161">
        <v>0</v>
      </c>
      <c r="O16" s="161">
        <f>ROUND(E16*N16,5)</f>
        <v>0</v>
      </c>
      <c r="P16" s="161">
        <v>0</v>
      </c>
      <c r="Q16" s="161">
        <f>ROUND(E16*P16,5)</f>
        <v>0</v>
      </c>
      <c r="R16" s="161"/>
      <c r="S16" s="161"/>
      <c r="T16" s="162">
        <v>1.609</v>
      </c>
      <c r="U16" s="161">
        <f>ROUND(E16*T16,2)</f>
        <v>0.32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118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x14ac:dyDescent="0.2">
      <c r="A17" s="153" t="s">
        <v>99</v>
      </c>
      <c r="B17" s="160" t="s">
        <v>58</v>
      </c>
      <c r="C17" s="190" t="s">
        <v>59</v>
      </c>
      <c r="D17" s="163"/>
      <c r="E17" s="167"/>
      <c r="F17" s="172"/>
      <c r="G17" s="172">
        <f>SUMIF(AE18:AE22,"&lt;&gt;NOR",G18:G22)</f>
        <v>0</v>
      </c>
      <c r="H17" s="172"/>
      <c r="I17" s="172">
        <f>SUM(I18:I22)</f>
        <v>0</v>
      </c>
      <c r="J17" s="172"/>
      <c r="K17" s="172">
        <f>SUM(K18:K22)</f>
        <v>0</v>
      </c>
      <c r="L17" s="172"/>
      <c r="M17" s="172">
        <f>SUM(M18:M22)</f>
        <v>0</v>
      </c>
      <c r="N17" s="163"/>
      <c r="O17" s="163">
        <f>SUM(O18:O22)</f>
        <v>0.71875999999999995</v>
      </c>
      <c r="P17" s="163"/>
      <c r="Q17" s="163">
        <f>SUM(Q18:Q22)</f>
        <v>0.45</v>
      </c>
      <c r="R17" s="163"/>
      <c r="S17" s="163"/>
      <c r="T17" s="164"/>
      <c r="U17" s="163">
        <f>SUM(U18:U22)</f>
        <v>20.770000000000003</v>
      </c>
      <c r="AE17" t="s">
        <v>100</v>
      </c>
    </row>
    <row r="18" spans="1:60" outlineLevel="1" x14ac:dyDescent="0.2">
      <c r="A18" s="152">
        <v>6</v>
      </c>
      <c r="B18" s="159" t="s">
        <v>119</v>
      </c>
      <c r="C18" s="189" t="s">
        <v>120</v>
      </c>
      <c r="D18" s="161" t="s">
        <v>103</v>
      </c>
      <c r="E18" s="166">
        <v>30</v>
      </c>
      <c r="F18" s="170">
        <f>H18+J18</f>
        <v>0</v>
      </c>
      <c r="G18" s="170">
        <f>ROUND(E18*F18,2)</f>
        <v>0</v>
      </c>
      <c r="H18" s="171"/>
      <c r="I18" s="170">
        <f>ROUND(E18*H18,2)</f>
        <v>0</v>
      </c>
      <c r="J18" s="171"/>
      <c r="K18" s="170">
        <f>ROUND(E18*J18,2)</f>
        <v>0</v>
      </c>
      <c r="L18" s="170">
        <v>21</v>
      </c>
      <c r="M18" s="170">
        <f>G18*(1+L18/100)</f>
        <v>0</v>
      </c>
      <c r="N18" s="161">
        <v>0</v>
      </c>
      <c r="O18" s="161">
        <f>ROUND(E18*N18,5)</f>
        <v>0</v>
      </c>
      <c r="P18" s="161">
        <v>1.4999999999999999E-2</v>
      </c>
      <c r="Q18" s="161">
        <f>ROUND(E18*P18,5)</f>
        <v>0.45</v>
      </c>
      <c r="R18" s="161"/>
      <c r="S18" s="161"/>
      <c r="T18" s="162">
        <v>0.09</v>
      </c>
      <c r="U18" s="161">
        <f>ROUND(E18*T18,2)</f>
        <v>2.7</v>
      </c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104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22.5" outlineLevel="1" x14ac:dyDescent="0.2">
      <c r="A19" s="152">
        <v>7</v>
      </c>
      <c r="B19" s="159" t="s">
        <v>121</v>
      </c>
      <c r="C19" s="189" t="s">
        <v>122</v>
      </c>
      <c r="D19" s="161" t="s">
        <v>103</v>
      </c>
      <c r="E19" s="166">
        <v>30</v>
      </c>
      <c r="F19" s="170">
        <f>H19+J19</f>
        <v>0</v>
      </c>
      <c r="G19" s="170">
        <f>ROUND(E19*F19,2)</f>
        <v>0</v>
      </c>
      <c r="H19" s="171"/>
      <c r="I19" s="170">
        <f>ROUND(E19*H19,2)</f>
        <v>0</v>
      </c>
      <c r="J19" s="171"/>
      <c r="K19" s="170">
        <f>ROUND(E19*J19,2)</f>
        <v>0</v>
      </c>
      <c r="L19" s="170">
        <v>21</v>
      </c>
      <c r="M19" s="170">
        <f>G19*(1+L19/100)</f>
        <v>0</v>
      </c>
      <c r="N19" s="161">
        <v>1.3310000000000001E-2</v>
      </c>
      <c r="O19" s="161">
        <f>ROUND(E19*N19,5)</f>
        <v>0.39929999999999999</v>
      </c>
      <c r="P19" s="161">
        <v>0</v>
      </c>
      <c r="Q19" s="161">
        <f>ROUND(E19*P19,5)</f>
        <v>0</v>
      </c>
      <c r="R19" s="161"/>
      <c r="S19" s="161"/>
      <c r="T19" s="162">
        <v>0.27</v>
      </c>
      <c r="U19" s="161">
        <f>ROUND(E19*T19,2)</f>
        <v>8.1</v>
      </c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104</v>
      </c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ht="33.75" outlineLevel="1" x14ac:dyDescent="0.2">
      <c r="A20" s="152">
        <v>8</v>
      </c>
      <c r="B20" s="159" t="s">
        <v>123</v>
      </c>
      <c r="C20" s="189" t="s">
        <v>124</v>
      </c>
      <c r="D20" s="161" t="s">
        <v>103</v>
      </c>
      <c r="E20" s="166">
        <v>26</v>
      </c>
      <c r="F20" s="170">
        <f>H20+J20</f>
        <v>0</v>
      </c>
      <c r="G20" s="170">
        <f>ROUND(E20*F20,2)</f>
        <v>0</v>
      </c>
      <c r="H20" s="171"/>
      <c r="I20" s="170">
        <f>ROUND(E20*H20,2)</f>
        <v>0</v>
      </c>
      <c r="J20" s="171"/>
      <c r="K20" s="170">
        <f>ROUND(E20*J20,2)</f>
        <v>0</v>
      </c>
      <c r="L20" s="170">
        <v>21</v>
      </c>
      <c r="M20" s="170">
        <f>G20*(1+L20/100)</f>
        <v>0</v>
      </c>
      <c r="N20" s="161">
        <v>1.1769999999999999E-2</v>
      </c>
      <c r="O20" s="161">
        <f>ROUND(E20*N20,5)</f>
        <v>0.30602000000000001</v>
      </c>
      <c r="P20" s="161">
        <v>0</v>
      </c>
      <c r="Q20" s="161">
        <f>ROUND(E20*P20,5)</f>
        <v>0</v>
      </c>
      <c r="R20" s="161"/>
      <c r="S20" s="161"/>
      <c r="T20" s="162">
        <v>0.33500000000000002</v>
      </c>
      <c r="U20" s="161">
        <f>ROUND(E20*T20,2)</f>
        <v>8.7100000000000009</v>
      </c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104</v>
      </c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ht="22.5" outlineLevel="1" x14ac:dyDescent="0.2">
      <c r="A21" s="152">
        <v>9</v>
      </c>
      <c r="B21" s="159" t="s">
        <v>125</v>
      </c>
      <c r="C21" s="189" t="s">
        <v>126</v>
      </c>
      <c r="D21" s="161" t="s">
        <v>103</v>
      </c>
      <c r="E21" s="166">
        <v>56</v>
      </c>
      <c r="F21" s="170">
        <f>H21+J21</f>
        <v>0</v>
      </c>
      <c r="G21" s="170">
        <f>ROUND(E21*F21,2)</f>
        <v>0</v>
      </c>
      <c r="H21" s="171"/>
      <c r="I21" s="170">
        <f>ROUND(E21*H21,2)</f>
        <v>0</v>
      </c>
      <c r="J21" s="171"/>
      <c r="K21" s="170">
        <f>ROUND(E21*J21,2)</f>
        <v>0</v>
      </c>
      <c r="L21" s="170">
        <v>21</v>
      </c>
      <c r="M21" s="170">
        <f>G21*(1+L21/100)</f>
        <v>0</v>
      </c>
      <c r="N21" s="161">
        <v>2.4000000000000001E-4</v>
      </c>
      <c r="O21" s="161">
        <f>ROUND(E21*N21,5)</f>
        <v>1.3440000000000001E-2</v>
      </c>
      <c r="P21" s="161">
        <v>0</v>
      </c>
      <c r="Q21" s="161">
        <f>ROUND(E21*P21,5)</f>
        <v>0</v>
      </c>
      <c r="R21" s="161"/>
      <c r="S21" s="161"/>
      <c r="T21" s="162">
        <v>0</v>
      </c>
      <c r="U21" s="161">
        <f>ROUND(E21*T21,2)</f>
        <v>0</v>
      </c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104</v>
      </c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ht="22.5" outlineLevel="1" x14ac:dyDescent="0.2">
      <c r="A22" s="152">
        <v>10</v>
      </c>
      <c r="B22" s="159" t="s">
        <v>127</v>
      </c>
      <c r="C22" s="189" t="s">
        <v>128</v>
      </c>
      <c r="D22" s="161" t="s">
        <v>117</v>
      </c>
      <c r="E22" s="166">
        <v>0.71875999999999995</v>
      </c>
      <c r="F22" s="170">
        <f>H22+J22</f>
        <v>0</v>
      </c>
      <c r="G22" s="170">
        <f>ROUND(E22*F22,2)</f>
        <v>0</v>
      </c>
      <c r="H22" s="171"/>
      <c r="I22" s="170">
        <f>ROUND(E22*H22,2)</f>
        <v>0</v>
      </c>
      <c r="J22" s="171"/>
      <c r="K22" s="170">
        <f>ROUND(E22*J22,2)</f>
        <v>0</v>
      </c>
      <c r="L22" s="170">
        <v>21</v>
      </c>
      <c r="M22" s="170">
        <f>G22*(1+L22/100)</f>
        <v>0</v>
      </c>
      <c r="N22" s="161">
        <v>0</v>
      </c>
      <c r="O22" s="161">
        <f>ROUND(E22*N22,5)</f>
        <v>0</v>
      </c>
      <c r="P22" s="161">
        <v>0</v>
      </c>
      <c r="Q22" s="161">
        <f>ROUND(E22*P22,5)</f>
        <v>0</v>
      </c>
      <c r="R22" s="161"/>
      <c r="S22" s="161"/>
      <c r="T22" s="162">
        <v>1.7509999999999999</v>
      </c>
      <c r="U22" s="161">
        <f>ROUND(E22*T22,2)</f>
        <v>1.26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118</v>
      </c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x14ac:dyDescent="0.2">
      <c r="A23" s="153" t="s">
        <v>99</v>
      </c>
      <c r="B23" s="160" t="s">
        <v>60</v>
      </c>
      <c r="C23" s="190" t="s">
        <v>61</v>
      </c>
      <c r="D23" s="163"/>
      <c r="E23" s="167"/>
      <c r="F23" s="172"/>
      <c r="G23" s="172">
        <f>SUMIF(AE24:AE56,"&lt;&gt;NOR",G24:G56)</f>
        <v>0</v>
      </c>
      <c r="H23" s="172"/>
      <c r="I23" s="172">
        <f>SUM(I24:I56)</f>
        <v>0</v>
      </c>
      <c r="J23" s="172"/>
      <c r="K23" s="172">
        <f>SUM(K24:K56)</f>
        <v>0</v>
      </c>
      <c r="L23" s="172"/>
      <c r="M23" s="172">
        <f>SUM(M24:M56)</f>
        <v>0</v>
      </c>
      <c r="N23" s="163"/>
      <c r="O23" s="163">
        <f>SUM(O24:O56)</f>
        <v>1.2662499999999999</v>
      </c>
      <c r="P23" s="163"/>
      <c r="Q23" s="163">
        <f>SUM(Q24:Q56)</f>
        <v>0.7251399999999999</v>
      </c>
      <c r="R23" s="163"/>
      <c r="S23" s="163"/>
      <c r="T23" s="164"/>
      <c r="U23" s="163">
        <f>SUM(U24:U56)</f>
        <v>456.25000000000006</v>
      </c>
      <c r="AE23" t="s">
        <v>100</v>
      </c>
    </row>
    <row r="24" spans="1:60" ht="22.5" outlineLevel="1" x14ac:dyDescent="0.2">
      <c r="A24" s="152">
        <v>11</v>
      </c>
      <c r="B24" s="159" t="s">
        <v>129</v>
      </c>
      <c r="C24" s="189" t="s">
        <v>130</v>
      </c>
      <c r="D24" s="161" t="s">
        <v>131</v>
      </c>
      <c r="E24" s="166">
        <v>4</v>
      </c>
      <c r="F24" s="170">
        <f>H24+J24</f>
        <v>0</v>
      </c>
      <c r="G24" s="170">
        <f>ROUND(E24*F24,2)</f>
        <v>0</v>
      </c>
      <c r="H24" s="171"/>
      <c r="I24" s="170">
        <f>ROUND(E24*H24,2)</f>
        <v>0</v>
      </c>
      <c r="J24" s="171"/>
      <c r="K24" s="170">
        <f>ROUND(E24*J24,2)</f>
        <v>0</v>
      </c>
      <c r="L24" s="170">
        <v>21</v>
      </c>
      <c r="M24" s="170">
        <f>G24*(1+L24/100)</f>
        <v>0</v>
      </c>
      <c r="N24" s="161">
        <v>0</v>
      </c>
      <c r="O24" s="161">
        <f>ROUND(E24*N24,5)</f>
        <v>0</v>
      </c>
      <c r="P24" s="161">
        <v>2.96E-3</v>
      </c>
      <c r="Q24" s="161">
        <f>ROUND(E24*P24,5)</f>
        <v>1.184E-2</v>
      </c>
      <c r="R24" s="161"/>
      <c r="S24" s="161"/>
      <c r="T24" s="162">
        <v>9.3149999999999997E-2</v>
      </c>
      <c r="U24" s="161">
        <f>ROUND(E24*T24,2)</f>
        <v>0.37</v>
      </c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104</v>
      </c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2.5" outlineLevel="1" x14ac:dyDescent="0.2">
      <c r="A25" s="152">
        <v>12</v>
      </c>
      <c r="B25" s="159" t="s">
        <v>132</v>
      </c>
      <c r="C25" s="189" t="s">
        <v>133</v>
      </c>
      <c r="D25" s="161" t="s">
        <v>103</v>
      </c>
      <c r="E25" s="166">
        <v>15</v>
      </c>
      <c r="F25" s="170">
        <f>H25+J25</f>
        <v>0</v>
      </c>
      <c r="G25" s="170">
        <f>ROUND(E25*F25,2)</f>
        <v>0</v>
      </c>
      <c r="H25" s="171"/>
      <c r="I25" s="170">
        <f>ROUND(E25*H25,2)</f>
        <v>0</v>
      </c>
      <c r="J25" s="171"/>
      <c r="K25" s="170">
        <f>ROUND(E25*J25,2)</f>
        <v>0</v>
      </c>
      <c r="L25" s="170">
        <v>21</v>
      </c>
      <c r="M25" s="170">
        <f>G25*(1+L25/100)</f>
        <v>0</v>
      </c>
      <c r="N25" s="161">
        <v>0</v>
      </c>
      <c r="O25" s="161">
        <f>ROUND(E25*N25,5)</f>
        <v>0</v>
      </c>
      <c r="P25" s="161">
        <v>7.3200000000000001E-3</v>
      </c>
      <c r="Q25" s="161">
        <f>ROUND(E25*P25,5)</f>
        <v>0.10979999999999999</v>
      </c>
      <c r="R25" s="161"/>
      <c r="S25" s="161"/>
      <c r="T25" s="162">
        <v>0.1288</v>
      </c>
      <c r="U25" s="161">
        <f>ROUND(E25*T25,2)</f>
        <v>1.93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104</v>
      </c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ht="22.5" outlineLevel="1" x14ac:dyDescent="0.2">
      <c r="A26" s="152">
        <v>13</v>
      </c>
      <c r="B26" s="159" t="s">
        <v>134</v>
      </c>
      <c r="C26" s="189" t="s">
        <v>135</v>
      </c>
      <c r="D26" s="161" t="s">
        <v>131</v>
      </c>
      <c r="E26" s="166">
        <v>5</v>
      </c>
      <c r="F26" s="170">
        <f>H26+J26</f>
        <v>0</v>
      </c>
      <c r="G26" s="170">
        <f>ROUND(E26*F26,2)</f>
        <v>0</v>
      </c>
      <c r="H26" s="171"/>
      <c r="I26" s="170">
        <f>ROUND(E26*H26,2)</f>
        <v>0</v>
      </c>
      <c r="J26" s="171"/>
      <c r="K26" s="170">
        <f>ROUND(E26*J26,2)</f>
        <v>0</v>
      </c>
      <c r="L26" s="170">
        <v>21</v>
      </c>
      <c r="M26" s="170">
        <f>G26*(1+L26/100)</f>
        <v>0</v>
      </c>
      <c r="N26" s="161">
        <v>0</v>
      </c>
      <c r="O26" s="161">
        <f>ROUND(E26*N26,5)</f>
        <v>0</v>
      </c>
      <c r="P26" s="161">
        <v>2.0080000000000001E-2</v>
      </c>
      <c r="Q26" s="161">
        <f>ROUND(E26*P26,5)</f>
        <v>0.1004</v>
      </c>
      <c r="R26" s="161"/>
      <c r="S26" s="161"/>
      <c r="T26" s="162">
        <v>0.1196</v>
      </c>
      <c r="U26" s="161">
        <f>ROUND(E26*T26,2)</f>
        <v>0.6</v>
      </c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104</v>
      </c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22.5" outlineLevel="1" x14ac:dyDescent="0.2">
      <c r="A27" s="152">
        <v>14</v>
      </c>
      <c r="B27" s="159" t="s">
        <v>136</v>
      </c>
      <c r="C27" s="189" t="s">
        <v>137</v>
      </c>
      <c r="D27" s="161" t="s">
        <v>138</v>
      </c>
      <c r="E27" s="166">
        <v>52</v>
      </c>
      <c r="F27" s="170">
        <f>H27+J27</f>
        <v>0</v>
      </c>
      <c r="G27" s="170">
        <f>ROUND(E27*F27,2)</f>
        <v>0</v>
      </c>
      <c r="H27" s="171"/>
      <c r="I27" s="170">
        <f>ROUND(E27*H27,2)</f>
        <v>0</v>
      </c>
      <c r="J27" s="171"/>
      <c r="K27" s="170">
        <f>ROUND(E27*J27,2)</f>
        <v>0</v>
      </c>
      <c r="L27" s="170">
        <v>21</v>
      </c>
      <c r="M27" s="170">
        <f>G27*(1+L27/100)</f>
        <v>0</v>
      </c>
      <c r="N27" s="161">
        <v>0</v>
      </c>
      <c r="O27" s="161">
        <f>ROUND(E27*N27,5)</f>
        <v>0</v>
      </c>
      <c r="P27" s="161">
        <v>2.98E-3</v>
      </c>
      <c r="Q27" s="161">
        <f>ROUND(E27*P27,5)</f>
        <v>0.15495999999999999</v>
      </c>
      <c r="R27" s="161"/>
      <c r="S27" s="161"/>
      <c r="T27" s="162">
        <v>7.2450000000000001E-2</v>
      </c>
      <c r="U27" s="161">
        <f>ROUND(E27*T27,2)</f>
        <v>3.77</v>
      </c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104</v>
      </c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ht="22.5" outlineLevel="1" x14ac:dyDescent="0.2">
      <c r="A28" s="152">
        <v>15</v>
      </c>
      <c r="B28" s="159" t="s">
        <v>139</v>
      </c>
      <c r="C28" s="189" t="s">
        <v>140</v>
      </c>
      <c r="D28" s="161" t="s">
        <v>138</v>
      </c>
      <c r="E28" s="166">
        <v>23.1</v>
      </c>
      <c r="F28" s="170">
        <f>H28+J28</f>
        <v>0</v>
      </c>
      <c r="G28" s="170">
        <f>ROUND(E28*F28,2)</f>
        <v>0</v>
      </c>
      <c r="H28" s="171"/>
      <c r="I28" s="170">
        <f>ROUND(E28*H28,2)</f>
        <v>0</v>
      </c>
      <c r="J28" s="171"/>
      <c r="K28" s="170">
        <f>ROUND(E28*J28,2)</f>
        <v>0</v>
      </c>
      <c r="L28" s="170">
        <v>21</v>
      </c>
      <c r="M28" s="170">
        <f>G28*(1+L28/100)</f>
        <v>0</v>
      </c>
      <c r="N28" s="161">
        <v>0</v>
      </c>
      <c r="O28" s="161">
        <f>ROUND(E28*N28,5)</f>
        <v>0</v>
      </c>
      <c r="P28" s="161">
        <v>3.0699999999999998E-3</v>
      </c>
      <c r="Q28" s="161">
        <f>ROUND(E28*P28,5)</f>
        <v>7.0919999999999997E-2</v>
      </c>
      <c r="R28" s="161"/>
      <c r="S28" s="161"/>
      <c r="T28" s="162">
        <v>5.2900000000000003E-2</v>
      </c>
      <c r="U28" s="161">
        <f>ROUND(E28*T28,2)</f>
        <v>1.22</v>
      </c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104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2"/>
      <c r="B29" s="159"/>
      <c r="C29" s="191" t="s">
        <v>141</v>
      </c>
      <c r="D29" s="165"/>
      <c r="E29" s="168">
        <v>23.1</v>
      </c>
      <c r="F29" s="170"/>
      <c r="G29" s="170"/>
      <c r="H29" s="170"/>
      <c r="I29" s="170"/>
      <c r="J29" s="170"/>
      <c r="K29" s="170"/>
      <c r="L29" s="170"/>
      <c r="M29" s="170"/>
      <c r="N29" s="161"/>
      <c r="O29" s="161"/>
      <c r="P29" s="161"/>
      <c r="Q29" s="161"/>
      <c r="R29" s="161"/>
      <c r="S29" s="161"/>
      <c r="T29" s="162"/>
      <c r="U29" s="161"/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114</v>
      </c>
      <c r="AF29" s="151">
        <v>0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2">
        <v>16</v>
      </c>
      <c r="B30" s="159" t="s">
        <v>142</v>
      </c>
      <c r="C30" s="189" t="s">
        <v>143</v>
      </c>
      <c r="D30" s="161" t="s">
        <v>138</v>
      </c>
      <c r="E30" s="166">
        <v>52</v>
      </c>
      <c r="F30" s="170">
        <f t="shared" ref="F30:F45" si="0">H30+J30</f>
        <v>0</v>
      </c>
      <c r="G30" s="170">
        <f t="shared" ref="G30:G45" si="1">ROUND(E30*F30,2)</f>
        <v>0</v>
      </c>
      <c r="H30" s="171"/>
      <c r="I30" s="170">
        <f t="shared" ref="I30:I45" si="2">ROUND(E30*H30,2)</f>
        <v>0</v>
      </c>
      <c r="J30" s="171"/>
      <c r="K30" s="170">
        <f t="shared" ref="K30:K45" si="3">ROUND(E30*J30,2)</f>
        <v>0</v>
      </c>
      <c r="L30" s="170">
        <v>21</v>
      </c>
      <c r="M30" s="170">
        <f t="shared" ref="M30:M45" si="4">G30*(1+L30/100)</f>
        <v>0</v>
      </c>
      <c r="N30" s="161">
        <v>0</v>
      </c>
      <c r="O30" s="161">
        <f t="shared" ref="O30:O45" si="5">ROUND(E30*N30,5)</f>
        <v>0</v>
      </c>
      <c r="P30" s="161">
        <v>2.3E-3</v>
      </c>
      <c r="Q30" s="161">
        <f t="shared" ref="Q30:Q45" si="6">ROUND(E30*P30,5)</f>
        <v>0.1196</v>
      </c>
      <c r="R30" s="161"/>
      <c r="S30" s="161"/>
      <c r="T30" s="162">
        <v>0.10349999999999999</v>
      </c>
      <c r="U30" s="161">
        <f t="shared" ref="U30:U45" si="7">ROUND(E30*T30,2)</f>
        <v>5.38</v>
      </c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104</v>
      </c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ht="22.5" outlineLevel="1" x14ac:dyDescent="0.2">
      <c r="A31" s="152">
        <v>17</v>
      </c>
      <c r="B31" s="159" t="s">
        <v>144</v>
      </c>
      <c r="C31" s="189" t="s">
        <v>145</v>
      </c>
      <c r="D31" s="161" t="s">
        <v>138</v>
      </c>
      <c r="E31" s="166">
        <v>18</v>
      </c>
      <c r="F31" s="170">
        <f t="shared" si="0"/>
        <v>0</v>
      </c>
      <c r="G31" s="170">
        <f t="shared" si="1"/>
        <v>0</v>
      </c>
      <c r="H31" s="171"/>
      <c r="I31" s="170">
        <f t="shared" si="2"/>
        <v>0</v>
      </c>
      <c r="J31" s="171"/>
      <c r="K31" s="170">
        <f t="shared" si="3"/>
        <v>0</v>
      </c>
      <c r="L31" s="170">
        <v>21</v>
      </c>
      <c r="M31" s="170">
        <f t="shared" si="4"/>
        <v>0</v>
      </c>
      <c r="N31" s="161">
        <v>0</v>
      </c>
      <c r="O31" s="161">
        <f t="shared" si="5"/>
        <v>0</v>
      </c>
      <c r="P31" s="161">
        <v>3.2599999999999999E-3</v>
      </c>
      <c r="Q31" s="161">
        <f t="shared" si="6"/>
        <v>5.8680000000000003E-2</v>
      </c>
      <c r="R31" s="161"/>
      <c r="S31" s="161"/>
      <c r="T31" s="162">
        <v>6.5549999999999997E-2</v>
      </c>
      <c r="U31" s="161">
        <f t="shared" si="7"/>
        <v>1.18</v>
      </c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104</v>
      </c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ht="22.5" outlineLevel="1" x14ac:dyDescent="0.2">
      <c r="A32" s="152">
        <v>18</v>
      </c>
      <c r="B32" s="159" t="s">
        <v>146</v>
      </c>
      <c r="C32" s="189" t="s">
        <v>147</v>
      </c>
      <c r="D32" s="161" t="s">
        <v>138</v>
      </c>
      <c r="E32" s="166">
        <v>18</v>
      </c>
      <c r="F32" s="170">
        <f t="shared" si="0"/>
        <v>0</v>
      </c>
      <c r="G32" s="170">
        <f t="shared" si="1"/>
        <v>0</v>
      </c>
      <c r="H32" s="171"/>
      <c r="I32" s="170">
        <f t="shared" si="2"/>
        <v>0</v>
      </c>
      <c r="J32" s="171"/>
      <c r="K32" s="170">
        <f t="shared" si="3"/>
        <v>0</v>
      </c>
      <c r="L32" s="170">
        <v>21</v>
      </c>
      <c r="M32" s="170">
        <f t="shared" si="4"/>
        <v>0</v>
      </c>
      <c r="N32" s="161">
        <v>0</v>
      </c>
      <c r="O32" s="161">
        <f t="shared" si="5"/>
        <v>0</v>
      </c>
      <c r="P32" s="161">
        <v>3.3600000000000001E-3</v>
      </c>
      <c r="Q32" s="161">
        <f t="shared" si="6"/>
        <v>6.0479999999999999E-2</v>
      </c>
      <c r="R32" s="161"/>
      <c r="S32" s="161"/>
      <c r="T32" s="162">
        <v>7.9350000000000004E-2</v>
      </c>
      <c r="U32" s="161">
        <f t="shared" si="7"/>
        <v>1.43</v>
      </c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104</v>
      </c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ht="22.5" outlineLevel="1" x14ac:dyDescent="0.2">
      <c r="A33" s="152">
        <v>19</v>
      </c>
      <c r="B33" s="159" t="s">
        <v>148</v>
      </c>
      <c r="C33" s="189" t="s">
        <v>149</v>
      </c>
      <c r="D33" s="161" t="s">
        <v>131</v>
      </c>
      <c r="E33" s="166">
        <v>2</v>
      </c>
      <c r="F33" s="170">
        <f t="shared" si="0"/>
        <v>0</v>
      </c>
      <c r="G33" s="170">
        <f t="shared" si="1"/>
        <v>0</v>
      </c>
      <c r="H33" s="171"/>
      <c r="I33" s="170">
        <f t="shared" si="2"/>
        <v>0</v>
      </c>
      <c r="J33" s="171"/>
      <c r="K33" s="170">
        <f t="shared" si="3"/>
        <v>0</v>
      </c>
      <c r="L33" s="170">
        <v>21</v>
      </c>
      <c r="M33" s="170">
        <f t="shared" si="4"/>
        <v>0</v>
      </c>
      <c r="N33" s="161">
        <v>0</v>
      </c>
      <c r="O33" s="161">
        <f t="shared" si="5"/>
        <v>0</v>
      </c>
      <c r="P33" s="161">
        <v>1.15E-3</v>
      </c>
      <c r="Q33" s="161">
        <f t="shared" si="6"/>
        <v>2.3E-3</v>
      </c>
      <c r="R33" s="161"/>
      <c r="S33" s="161"/>
      <c r="T33" s="162">
        <v>0.10580000000000001</v>
      </c>
      <c r="U33" s="161">
        <f t="shared" si="7"/>
        <v>0.21</v>
      </c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104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ht="22.5" outlineLevel="1" x14ac:dyDescent="0.2">
      <c r="A34" s="152">
        <v>20</v>
      </c>
      <c r="B34" s="159" t="s">
        <v>150</v>
      </c>
      <c r="C34" s="189" t="s">
        <v>151</v>
      </c>
      <c r="D34" s="161" t="s">
        <v>138</v>
      </c>
      <c r="E34" s="166">
        <v>16</v>
      </c>
      <c r="F34" s="170">
        <f t="shared" si="0"/>
        <v>0</v>
      </c>
      <c r="G34" s="170">
        <f t="shared" si="1"/>
        <v>0</v>
      </c>
      <c r="H34" s="171"/>
      <c r="I34" s="170">
        <f t="shared" si="2"/>
        <v>0</v>
      </c>
      <c r="J34" s="171"/>
      <c r="K34" s="170">
        <f t="shared" si="3"/>
        <v>0</v>
      </c>
      <c r="L34" s="170">
        <v>21</v>
      </c>
      <c r="M34" s="170">
        <f t="shared" si="4"/>
        <v>0</v>
      </c>
      <c r="N34" s="161">
        <v>0</v>
      </c>
      <c r="O34" s="161">
        <f t="shared" si="5"/>
        <v>0</v>
      </c>
      <c r="P34" s="161">
        <v>2.2599999999999999E-3</v>
      </c>
      <c r="Q34" s="161">
        <f t="shared" si="6"/>
        <v>3.6159999999999998E-2</v>
      </c>
      <c r="R34" s="161"/>
      <c r="S34" s="161"/>
      <c r="T34" s="162">
        <v>5.7500000000000002E-2</v>
      </c>
      <c r="U34" s="161">
        <f t="shared" si="7"/>
        <v>0.92</v>
      </c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104</v>
      </c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>
        <v>21</v>
      </c>
      <c r="B35" s="159" t="s">
        <v>152</v>
      </c>
      <c r="C35" s="189" t="s">
        <v>153</v>
      </c>
      <c r="D35" s="161" t="s">
        <v>103</v>
      </c>
      <c r="E35" s="166">
        <v>230</v>
      </c>
      <c r="F35" s="170">
        <f t="shared" si="0"/>
        <v>0</v>
      </c>
      <c r="G35" s="170">
        <f t="shared" si="1"/>
        <v>0</v>
      </c>
      <c r="H35" s="171"/>
      <c r="I35" s="170">
        <f t="shared" si="2"/>
        <v>0</v>
      </c>
      <c r="J35" s="171"/>
      <c r="K35" s="170">
        <f t="shared" si="3"/>
        <v>0</v>
      </c>
      <c r="L35" s="170">
        <v>21</v>
      </c>
      <c r="M35" s="170">
        <f t="shared" si="4"/>
        <v>0</v>
      </c>
      <c r="N35" s="161">
        <v>3.0699999999999998E-3</v>
      </c>
      <c r="O35" s="161">
        <f t="shared" si="5"/>
        <v>0.70609999999999995</v>
      </c>
      <c r="P35" s="161">
        <v>0</v>
      </c>
      <c r="Q35" s="161">
        <f t="shared" si="6"/>
        <v>0</v>
      </c>
      <c r="R35" s="161"/>
      <c r="S35" s="161"/>
      <c r="T35" s="162">
        <v>1.167</v>
      </c>
      <c r="U35" s="161">
        <f t="shared" si="7"/>
        <v>268.41000000000003</v>
      </c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104</v>
      </c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52">
        <v>22</v>
      </c>
      <c r="B36" s="159" t="s">
        <v>154</v>
      </c>
      <c r="C36" s="189" t="s">
        <v>155</v>
      </c>
      <c r="D36" s="161" t="s">
        <v>103</v>
      </c>
      <c r="E36" s="166">
        <v>230</v>
      </c>
      <c r="F36" s="170">
        <f t="shared" si="0"/>
        <v>0</v>
      </c>
      <c r="G36" s="170">
        <f t="shared" si="1"/>
        <v>0</v>
      </c>
      <c r="H36" s="171"/>
      <c r="I36" s="170">
        <f t="shared" si="2"/>
        <v>0</v>
      </c>
      <c r="J36" s="171"/>
      <c r="K36" s="170">
        <f t="shared" si="3"/>
        <v>0</v>
      </c>
      <c r="L36" s="170">
        <v>21</v>
      </c>
      <c r="M36" s="170">
        <f t="shared" si="4"/>
        <v>0</v>
      </c>
      <c r="N36" s="161">
        <v>0</v>
      </c>
      <c r="O36" s="161">
        <f t="shared" si="5"/>
        <v>0</v>
      </c>
      <c r="P36" s="161">
        <v>0</v>
      </c>
      <c r="Q36" s="161">
        <f t="shared" si="6"/>
        <v>0</v>
      </c>
      <c r="R36" s="161"/>
      <c r="S36" s="161"/>
      <c r="T36" s="162">
        <v>9.1999999999999998E-2</v>
      </c>
      <c r="U36" s="161">
        <f t="shared" si="7"/>
        <v>21.16</v>
      </c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104</v>
      </c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ht="22.5" outlineLevel="1" x14ac:dyDescent="0.2">
      <c r="A37" s="152">
        <v>23</v>
      </c>
      <c r="B37" s="159" t="s">
        <v>156</v>
      </c>
      <c r="C37" s="189" t="s">
        <v>157</v>
      </c>
      <c r="D37" s="161" t="s">
        <v>103</v>
      </c>
      <c r="E37" s="166">
        <v>15</v>
      </c>
      <c r="F37" s="170">
        <f t="shared" si="0"/>
        <v>0</v>
      </c>
      <c r="G37" s="170">
        <f t="shared" si="1"/>
        <v>0</v>
      </c>
      <c r="H37" s="171"/>
      <c r="I37" s="170">
        <f t="shared" si="2"/>
        <v>0</v>
      </c>
      <c r="J37" s="171"/>
      <c r="K37" s="170">
        <f t="shared" si="3"/>
        <v>0</v>
      </c>
      <c r="L37" s="170">
        <v>21</v>
      </c>
      <c r="M37" s="170">
        <f t="shared" si="4"/>
        <v>0</v>
      </c>
      <c r="N37" s="161">
        <v>2.6099999999999999E-3</v>
      </c>
      <c r="O37" s="161">
        <f t="shared" si="5"/>
        <v>3.9149999999999997E-2</v>
      </c>
      <c r="P37" s="161">
        <v>0</v>
      </c>
      <c r="Q37" s="161">
        <f t="shared" si="6"/>
        <v>0</v>
      </c>
      <c r="R37" s="161"/>
      <c r="S37" s="161"/>
      <c r="T37" s="162">
        <v>1.36164</v>
      </c>
      <c r="U37" s="161">
        <f t="shared" si="7"/>
        <v>20.420000000000002</v>
      </c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104</v>
      </c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ht="22.5" outlineLevel="1" x14ac:dyDescent="0.2">
      <c r="A38" s="152">
        <v>24</v>
      </c>
      <c r="B38" s="159" t="s">
        <v>158</v>
      </c>
      <c r="C38" s="189" t="s">
        <v>159</v>
      </c>
      <c r="D38" s="161" t="s">
        <v>138</v>
      </c>
      <c r="E38" s="166">
        <v>18</v>
      </c>
      <c r="F38" s="170">
        <f t="shared" si="0"/>
        <v>0</v>
      </c>
      <c r="G38" s="170">
        <f t="shared" si="1"/>
        <v>0</v>
      </c>
      <c r="H38" s="171"/>
      <c r="I38" s="170">
        <f t="shared" si="2"/>
        <v>0</v>
      </c>
      <c r="J38" s="171"/>
      <c r="K38" s="170">
        <f t="shared" si="3"/>
        <v>0</v>
      </c>
      <c r="L38" s="170">
        <v>21</v>
      </c>
      <c r="M38" s="170">
        <f t="shared" si="4"/>
        <v>0</v>
      </c>
      <c r="N38" s="161">
        <v>5.1999999999999995E-4</v>
      </c>
      <c r="O38" s="161">
        <f t="shared" si="5"/>
        <v>9.3600000000000003E-3</v>
      </c>
      <c r="P38" s="161">
        <v>0</v>
      </c>
      <c r="Q38" s="161">
        <f t="shared" si="6"/>
        <v>0</v>
      </c>
      <c r="R38" s="161"/>
      <c r="S38" s="161"/>
      <c r="T38" s="162">
        <v>0.13800000000000001</v>
      </c>
      <c r="U38" s="161">
        <f t="shared" si="7"/>
        <v>2.48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104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>
        <v>25</v>
      </c>
      <c r="B39" s="159" t="s">
        <v>160</v>
      </c>
      <c r="C39" s="189" t="s">
        <v>161</v>
      </c>
      <c r="D39" s="161" t="s">
        <v>138</v>
      </c>
      <c r="E39" s="166">
        <v>18</v>
      </c>
      <c r="F39" s="170">
        <f t="shared" si="0"/>
        <v>0</v>
      </c>
      <c r="G39" s="170">
        <f t="shared" si="1"/>
        <v>0</v>
      </c>
      <c r="H39" s="171"/>
      <c r="I39" s="170">
        <f t="shared" si="2"/>
        <v>0</v>
      </c>
      <c r="J39" s="171"/>
      <c r="K39" s="170">
        <f t="shared" si="3"/>
        <v>0</v>
      </c>
      <c r="L39" s="170">
        <v>21</v>
      </c>
      <c r="M39" s="170">
        <f t="shared" si="4"/>
        <v>0</v>
      </c>
      <c r="N39" s="161">
        <v>1.2999999999999999E-4</v>
      </c>
      <c r="O39" s="161">
        <f t="shared" si="5"/>
        <v>2.3400000000000001E-3</v>
      </c>
      <c r="P39" s="161">
        <v>0</v>
      </c>
      <c r="Q39" s="161">
        <f t="shared" si="6"/>
        <v>0</v>
      </c>
      <c r="R39" s="161"/>
      <c r="S39" s="161"/>
      <c r="T39" s="162">
        <v>0.23</v>
      </c>
      <c r="U39" s="161">
        <f t="shared" si="7"/>
        <v>4.1399999999999997</v>
      </c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104</v>
      </c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ht="22.5" outlineLevel="1" x14ac:dyDescent="0.2">
      <c r="A40" s="152">
        <v>26</v>
      </c>
      <c r="B40" s="159" t="s">
        <v>162</v>
      </c>
      <c r="C40" s="189" t="s">
        <v>163</v>
      </c>
      <c r="D40" s="161" t="s">
        <v>131</v>
      </c>
      <c r="E40" s="166">
        <v>136</v>
      </c>
      <c r="F40" s="170">
        <f t="shared" si="0"/>
        <v>0</v>
      </c>
      <c r="G40" s="170">
        <f t="shared" si="1"/>
        <v>0</v>
      </c>
      <c r="H40" s="171"/>
      <c r="I40" s="170">
        <f t="shared" si="2"/>
        <v>0</v>
      </c>
      <c r="J40" s="171"/>
      <c r="K40" s="170">
        <f t="shared" si="3"/>
        <v>0</v>
      </c>
      <c r="L40" s="170">
        <v>21</v>
      </c>
      <c r="M40" s="170">
        <f t="shared" si="4"/>
        <v>0</v>
      </c>
      <c r="N40" s="161">
        <v>1E-4</v>
      </c>
      <c r="O40" s="161">
        <f t="shared" si="5"/>
        <v>1.3599999999999999E-2</v>
      </c>
      <c r="P40" s="161">
        <v>0</v>
      </c>
      <c r="Q40" s="161">
        <f t="shared" si="6"/>
        <v>0</v>
      </c>
      <c r="R40" s="161"/>
      <c r="S40" s="161"/>
      <c r="T40" s="162">
        <v>0.115</v>
      </c>
      <c r="U40" s="161">
        <f t="shared" si="7"/>
        <v>15.64</v>
      </c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104</v>
      </c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ht="22.5" outlineLevel="1" x14ac:dyDescent="0.2">
      <c r="A41" s="152">
        <v>27</v>
      </c>
      <c r="B41" s="159" t="s">
        <v>164</v>
      </c>
      <c r="C41" s="189" t="s">
        <v>165</v>
      </c>
      <c r="D41" s="161" t="s">
        <v>131</v>
      </c>
      <c r="E41" s="166">
        <v>30</v>
      </c>
      <c r="F41" s="170">
        <f t="shared" si="0"/>
        <v>0</v>
      </c>
      <c r="G41" s="170">
        <f t="shared" si="1"/>
        <v>0</v>
      </c>
      <c r="H41" s="171"/>
      <c r="I41" s="170">
        <f t="shared" si="2"/>
        <v>0</v>
      </c>
      <c r="J41" s="171"/>
      <c r="K41" s="170">
        <f t="shared" si="3"/>
        <v>0</v>
      </c>
      <c r="L41" s="170">
        <v>21</v>
      </c>
      <c r="M41" s="170">
        <f t="shared" si="4"/>
        <v>0</v>
      </c>
      <c r="N41" s="161">
        <v>3.2000000000000003E-4</v>
      </c>
      <c r="O41" s="161">
        <f t="shared" si="5"/>
        <v>9.5999999999999992E-3</v>
      </c>
      <c r="P41" s="161">
        <v>0</v>
      </c>
      <c r="Q41" s="161">
        <f t="shared" si="6"/>
        <v>0</v>
      </c>
      <c r="R41" s="161"/>
      <c r="S41" s="161"/>
      <c r="T41" s="162">
        <v>7.7049999999999993E-2</v>
      </c>
      <c r="U41" s="161">
        <f t="shared" si="7"/>
        <v>2.31</v>
      </c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104</v>
      </c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ht="22.5" outlineLevel="1" x14ac:dyDescent="0.2">
      <c r="A42" s="152">
        <v>28</v>
      </c>
      <c r="B42" s="159" t="s">
        <v>166</v>
      </c>
      <c r="C42" s="189" t="s">
        <v>167</v>
      </c>
      <c r="D42" s="161" t="s">
        <v>138</v>
      </c>
      <c r="E42" s="166">
        <v>23.1</v>
      </c>
      <c r="F42" s="170">
        <f t="shared" si="0"/>
        <v>0</v>
      </c>
      <c r="G42" s="170">
        <f t="shared" si="1"/>
        <v>0</v>
      </c>
      <c r="H42" s="171"/>
      <c r="I42" s="170">
        <f t="shared" si="2"/>
        <v>0</v>
      </c>
      <c r="J42" s="171"/>
      <c r="K42" s="170">
        <f t="shared" si="3"/>
        <v>0</v>
      </c>
      <c r="L42" s="170">
        <v>21</v>
      </c>
      <c r="M42" s="170">
        <f t="shared" si="4"/>
        <v>0</v>
      </c>
      <c r="N42" s="161">
        <v>6.8999999999999997E-4</v>
      </c>
      <c r="O42" s="161">
        <f t="shared" si="5"/>
        <v>1.5939999999999999E-2</v>
      </c>
      <c r="P42" s="161">
        <v>0</v>
      </c>
      <c r="Q42" s="161">
        <f t="shared" si="6"/>
        <v>0</v>
      </c>
      <c r="R42" s="161"/>
      <c r="S42" s="161"/>
      <c r="T42" s="162">
        <v>0.80500000000000005</v>
      </c>
      <c r="U42" s="161">
        <f t="shared" si="7"/>
        <v>18.600000000000001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104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ht="22.5" outlineLevel="1" x14ac:dyDescent="0.2">
      <c r="A43" s="152">
        <v>29</v>
      </c>
      <c r="B43" s="159" t="s">
        <v>168</v>
      </c>
      <c r="C43" s="189" t="s">
        <v>169</v>
      </c>
      <c r="D43" s="161" t="s">
        <v>131</v>
      </c>
      <c r="E43" s="166">
        <v>4</v>
      </c>
      <c r="F43" s="170">
        <f t="shared" si="0"/>
        <v>0</v>
      </c>
      <c r="G43" s="170">
        <f t="shared" si="1"/>
        <v>0</v>
      </c>
      <c r="H43" s="171"/>
      <c r="I43" s="170">
        <f t="shared" si="2"/>
        <v>0</v>
      </c>
      <c r="J43" s="171"/>
      <c r="K43" s="170">
        <f t="shared" si="3"/>
        <v>0</v>
      </c>
      <c r="L43" s="170">
        <v>21</v>
      </c>
      <c r="M43" s="170">
        <f t="shared" si="4"/>
        <v>0</v>
      </c>
      <c r="N43" s="161">
        <v>6.5500000000000003E-3</v>
      </c>
      <c r="O43" s="161">
        <f t="shared" si="5"/>
        <v>2.6200000000000001E-2</v>
      </c>
      <c r="P43" s="161">
        <v>0</v>
      </c>
      <c r="Q43" s="161">
        <f t="shared" si="6"/>
        <v>0</v>
      </c>
      <c r="R43" s="161"/>
      <c r="S43" s="161"/>
      <c r="T43" s="162">
        <v>1.4524999999999999</v>
      </c>
      <c r="U43" s="161">
        <f t="shared" si="7"/>
        <v>5.81</v>
      </c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104</v>
      </c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>
        <v>30</v>
      </c>
      <c r="B44" s="159" t="s">
        <v>170</v>
      </c>
      <c r="C44" s="189" t="s">
        <v>171</v>
      </c>
      <c r="D44" s="161" t="s">
        <v>138</v>
      </c>
      <c r="E44" s="166">
        <v>18</v>
      </c>
      <c r="F44" s="170">
        <f t="shared" si="0"/>
        <v>0</v>
      </c>
      <c r="G44" s="170">
        <f t="shared" si="1"/>
        <v>0</v>
      </c>
      <c r="H44" s="171"/>
      <c r="I44" s="170">
        <f t="shared" si="2"/>
        <v>0</v>
      </c>
      <c r="J44" s="171"/>
      <c r="K44" s="170">
        <f t="shared" si="3"/>
        <v>0</v>
      </c>
      <c r="L44" s="170">
        <v>21</v>
      </c>
      <c r="M44" s="170">
        <f t="shared" si="4"/>
        <v>0</v>
      </c>
      <c r="N44" s="161">
        <v>2.7E-4</v>
      </c>
      <c r="O44" s="161">
        <f t="shared" si="5"/>
        <v>4.8599999999999997E-3</v>
      </c>
      <c r="P44" s="161">
        <v>0</v>
      </c>
      <c r="Q44" s="161">
        <f t="shared" si="6"/>
        <v>0</v>
      </c>
      <c r="R44" s="161"/>
      <c r="S44" s="161"/>
      <c r="T44" s="162">
        <v>7.7049999999999993E-2</v>
      </c>
      <c r="U44" s="161">
        <f t="shared" si="7"/>
        <v>1.39</v>
      </c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104</v>
      </c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1" x14ac:dyDescent="0.2">
      <c r="A45" s="152">
        <v>31</v>
      </c>
      <c r="B45" s="159" t="s">
        <v>172</v>
      </c>
      <c r="C45" s="189" t="s">
        <v>173</v>
      </c>
      <c r="D45" s="161" t="s">
        <v>138</v>
      </c>
      <c r="E45" s="166">
        <v>19.8</v>
      </c>
      <c r="F45" s="170">
        <f t="shared" si="0"/>
        <v>0</v>
      </c>
      <c r="G45" s="170">
        <f t="shared" si="1"/>
        <v>0</v>
      </c>
      <c r="H45" s="171"/>
      <c r="I45" s="170">
        <f t="shared" si="2"/>
        <v>0</v>
      </c>
      <c r="J45" s="171"/>
      <c r="K45" s="170">
        <f t="shared" si="3"/>
        <v>0</v>
      </c>
      <c r="L45" s="170">
        <v>21</v>
      </c>
      <c r="M45" s="170">
        <f t="shared" si="4"/>
        <v>0</v>
      </c>
      <c r="N45" s="161">
        <v>1.32E-3</v>
      </c>
      <c r="O45" s="161">
        <f t="shared" si="5"/>
        <v>2.614E-2</v>
      </c>
      <c r="P45" s="161">
        <v>0</v>
      </c>
      <c r="Q45" s="161">
        <f t="shared" si="6"/>
        <v>0</v>
      </c>
      <c r="R45" s="161"/>
      <c r="S45" s="161"/>
      <c r="T45" s="162">
        <v>0.27600000000000002</v>
      </c>
      <c r="U45" s="161">
        <f t="shared" si="7"/>
        <v>5.46</v>
      </c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104</v>
      </c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2"/>
      <c r="B46" s="159"/>
      <c r="C46" s="191" t="s">
        <v>174</v>
      </c>
      <c r="D46" s="165"/>
      <c r="E46" s="168">
        <v>19.8</v>
      </c>
      <c r="F46" s="170"/>
      <c r="G46" s="170"/>
      <c r="H46" s="170"/>
      <c r="I46" s="170"/>
      <c r="J46" s="170"/>
      <c r="K46" s="170"/>
      <c r="L46" s="170"/>
      <c r="M46" s="170"/>
      <c r="N46" s="161"/>
      <c r="O46" s="161"/>
      <c r="P46" s="161"/>
      <c r="Q46" s="161"/>
      <c r="R46" s="161"/>
      <c r="S46" s="161"/>
      <c r="T46" s="162"/>
      <c r="U46" s="161"/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114</v>
      </c>
      <c r="AF46" s="151">
        <v>0</v>
      </c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ht="22.5" outlineLevel="1" x14ac:dyDescent="0.2">
      <c r="A47" s="152">
        <v>32</v>
      </c>
      <c r="B47" s="159" t="s">
        <v>175</v>
      </c>
      <c r="C47" s="189" t="s">
        <v>176</v>
      </c>
      <c r="D47" s="161" t="s">
        <v>131</v>
      </c>
      <c r="E47" s="166">
        <v>4</v>
      </c>
      <c r="F47" s="170">
        <f>H47+J47</f>
        <v>0</v>
      </c>
      <c r="G47" s="170">
        <f>ROUND(E47*F47,2)</f>
        <v>0</v>
      </c>
      <c r="H47" s="171"/>
      <c r="I47" s="170">
        <f>ROUND(E47*H47,2)</f>
        <v>0</v>
      </c>
      <c r="J47" s="171"/>
      <c r="K47" s="170">
        <f>ROUND(E47*J47,2)</f>
        <v>0</v>
      </c>
      <c r="L47" s="170">
        <v>21</v>
      </c>
      <c r="M47" s="170">
        <f>G47*(1+L47/100)</f>
        <v>0</v>
      </c>
      <c r="N47" s="161">
        <v>3.1E-4</v>
      </c>
      <c r="O47" s="161">
        <f>ROUND(E47*N47,5)</f>
        <v>1.24E-3</v>
      </c>
      <c r="P47" s="161">
        <v>0</v>
      </c>
      <c r="Q47" s="161">
        <f>ROUND(E47*P47,5)</f>
        <v>0</v>
      </c>
      <c r="R47" s="161"/>
      <c r="S47" s="161"/>
      <c r="T47" s="162">
        <v>7.7049999999999993E-2</v>
      </c>
      <c r="U47" s="161">
        <f>ROUND(E47*T47,2)</f>
        <v>0.31</v>
      </c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104</v>
      </c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ht="22.5" outlineLevel="1" x14ac:dyDescent="0.2">
      <c r="A48" s="152">
        <v>33</v>
      </c>
      <c r="B48" s="159" t="s">
        <v>177</v>
      </c>
      <c r="C48" s="189" t="s">
        <v>178</v>
      </c>
      <c r="D48" s="161" t="s">
        <v>103</v>
      </c>
      <c r="E48" s="166">
        <v>2.2000000000000002</v>
      </c>
      <c r="F48" s="170">
        <f>H48+J48</f>
        <v>0</v>
      </c>
      <c r="G48" s="170">
        <f>ROUND(E48*F48,2)</f>
        <v>0</v>
      </c>
      <c r="H48" s="171"/>
      <c r="I48" s="170">
        <f>ROUND(E48*H48,2)</f>
        <v>0</v>
      </c>
      <c r="J48" s="171"/>
      <c r="K48" s="170">
        <f>ROUND(E48*J48,2)</f>
        <v>0</v>
      </c>
      <c r="L48" s="170">
        <v>21</v>
      </c>
      <c r="M48" s="170">
        <f>G48*(1+L48/100)</f>
        <v>0</v>
      </c>
      <c r="N48" s="161">
        <v>2.2799999999999999E-3</v>
      </c>
      <c r="O48" s="161">
        <f>ROUND(E48*N48,5)</f>
        <v>5.0200000000000002E-3</v>
      </c>
      <c r="P48" s="161">
        <v>0</v>
      </c>
      <c r="Q48" s="161">
        <f>ROUND(E48*P48,5)</f>
        <v>0</v>
      </c>
      <c r="R48" s="161"/>
      <c r="S48" s="161"/>
      <c r="T48" s="162">
        <v>1.5789500000000001</v>
      </c>
      <c r="U48" s="161">
        <f>ROUND(E48*T48,2)</f>
        <v>3.47</v>
      </c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104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52">
        <v>34</v>
      </c>
      <c r="B49" s="159" t="s">
        <v>179</v>
      </c>
      <c r="C49" s="189" t="s">
        <v>180</v>
      </c>
      <c r="D49" s="161" t="s">
        <v>138</v>
      </c>
      <c r="E49" s="166">
        <v>52</v>
      </c>
      <c r="F49" s="170">
        <f>H49+J49</f>
        <v>0</v>
      </c>
      <c r="G49" s="170">
        <f>ROUND(E49*F49,2)</f>
        <v>0</v>
      </c>
      <c r="H49" s="171"/>
      <c r="I49" s="170">
        <f>ROUND(E49*H49,2)</f>
        <v>0</v>
      </c>
      <c r="J49" s="171"/>
      <c r="K49" s="170">
        <f>ROUND(E49*J49,2)</f>
        <v>0</v>
      </c>
      <c r="L49" s="170">
        <v>21</v>
      </c>
      <c r="M49" s="170">
        <f>G49*(1+L49/100)</f>
        <v>0</v>
      </c>
      <c r="N49" s="161">
        <v>1.17E-3</v>
      </c>
      <c r="O49" s="161">
        <f>ROUND(E49*N49,5)</f>
        <v>6.0839999999999998E-2</v>
      </c>
      <c r="P49" s="161">
        <v>0</v>
      </c>
      <c r="Q49" s="161">
        <f>ROUND(E49*P49,5)</f>
        <v>0</v>
      </c>
      <c r="R49" s="161"/>
      <c r="S49" s="161"/>
      <c r="T49" s="162">
        <v>0.29210000000000003</v>
      </c>
      <c r="U49" s="161">
        <f>ROUND(E49*T49,2)</f>
        <v>15.19</v>
      </c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104</v>
      </c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52">
        <v>35</v>
      </c>
      <c r="B50" s="159" t="s">
        <v>181</v>
      </c>
      <c r="C50" s="189" t="s">
        <v>182</v>
      </c>
      <c r="D50" s="161" t="s">
        <v>138</v>
      </c>
      <c r="E50" s="166">
        <v>52</v>
      </c>
      <c r="F50" s="170">
        <f>H50+J50</f>
        <v>0</v>
      </c>
      <c r="G50" s="170">
        <f>ROUND(E50*F50,2)</f>
        <v>0</v>
      </c>
      <c r="H50" s="171"/>
      <c r="I50" s="170">
        <f>ROUND(E50*H50,2)</f>
        <v>0</v>
      </c>
      <c r="J50" s="171"/>
      <c r="K50" s="170">
        <f>ROUND(E50*J50,2)</f>
        <v>0</v>
      </c>
      <c r="L50" s="170">
        <v>21</v>
      </c>
      <c r="M50" s="170">
        <f>G50*(1+L50/100)</f>
        <v>0</v>
      </c>
      <c r="N50" s="161">
        <v>2.7299999999999998E-3</v>
      </c>
      <c r="O50" s="161">
        <f>ROUND(E50*N50,5)</f>
        <v>0.14196</v>
      </c>
      <c r="P50" s="161">
        <v>0</v>
      </c>
      <c r="Q50" s="161">
        <f>ROUND(E50*P50,5)</f>
        <v>0</v>
      </c>
      <c r="R50" s="161"/>
      <c r="S50" s="161"/>
      <c r="T50" s="162">
        <v>0.66159999999999997</v>
      </c>
      <c r="U50" s="161">
        <f>ROUND(E50*T50,2)</f>
        <v>34.4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104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2">
        <v>36</v>
      </c>
      <c r="B51" s="159" t="s">
        <v>183</v>
      </c>
      <c r="C51" s="189" t="s">
        <v>184</v>
      </c>
      <c r="D51" s="161" t="s">
        <v>103</v>
      </c>
      <c r="E51" s="166">
        <v>59.62</v>
      </c>
      <c r="F51" s="170">
        <f>H51+J51</f>
        <v>0</v>
      </c>
      <c r="G51" s="170">
        <f>ROUND(E51*F51,2)</f>
        <v>0</v>
      </c>
      <c r="H51" s="171"/>
      <c r="I51" s="170">
        <f>ROUND(E51*H51,2)</f>
        <v>0</v>
      </c>
      <c r="J51" s="171"/>
      <c r="K51" s="170">
        <f>ROUND(E51*J51,2)</f>
        <v>0</v>
      </c>
      <c r="L51" s="170">
        <v>21</v>
      </c>
      <c r="M51" s="170">
        <f>G51*(1+L51/100)</f>
        <v>0</v>
      </c>
      <c r="N51" s="161">
        <v>2.3800000000000002E-3</v>
      </c>
      <c r="O51" s="161">
        <f>ROUND(E51*N51,5)</f>
        <v>0.1419</v>
      </c>
      <c r="P51" s="161">
        <v>0</v>
      </c>
      <c r="Q51" s="161">
        <f>ROUND(E51*P51,5)</f>
        <v>0</v>
      </c>
      <c r="R51" s="161"/>
      <c r="S51" s="161"/>
      <c r="T51" s="162">
        <v>0</v>
      </c>
      <c r="U51" s="161">
        <f>ROUND(E51*T51,2)</f>
        <v>0</v>
      </c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185</v>
      </c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2"/>
      <c r="B52" s="159"/>
      <c r="C52" s="191" t="s">
        <v>186</v>
      </c>
      <c r="D52" s="165"/>
      <c r="E52" s="168">
        <v>59.62</v>
      </c>
      <c r="F52" s="170"/>
      <c r="G52" s="170"/>
      <c r="H52" s="170"/>
      <c r="I52" s="170"/>
      <c r="J52" s="170"/>
      <c r="K52" s="170"/>
      <c r="L52" s="170"/>
      <c r="M52" s="170"/>
      <c r="N52" s="161"/>
      <c r="O52" s="161"/>
      <c r="P52" s="161"/>
      <c r="Q52" s="161"/>
      <c r="R52" s="161"/>
      <c r="S52" s="161"/>
      <c r="T52" s="162"/>
      <c r="U52" s="161"/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114</v>
      </c>
      <c r="AF52" s="151">
        <v>0</v>
      </c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ht="22.5" outlineLevel="1" x14ac:dyDescent="0.2">
      <c r="A53" s="152">
        <v>37</v>
      </c>
      <c r="B53" s="159" t="s">
        <v>187</v>
      </c>
      <c r="C53" s="189" t="s">
        <v>188</v>
      </c>
      <c r="D53" s="161" t="s">
        <v>131</v>
      </c>
      <c r="E53" s="166">
        <v>2</v>
      </c>
      <c r="F53" s="170">
        <f>H53+J53</f>
        <v>0</v>
      </c>
      <c r="G53" s="170">
        <f>ROUND(E53*F53,2)</f>
        <v>0</v>
      </c>
      <c r="H53" s="171"/>
      <c r="I53" s="170">
        <f>ROUND(E53*H53,2)</f>
        <v>0</v>
      </c>
      <c r="J53" s="171"/>
      <c r="K53" s="170">
        <f>ROUND(E53*J53,2)</f>
        <v>0</v>
      </c>
      <c r="L53" s="170">
        <v>21</v>
      </c>
      <c r="M53" s="170">
        <f>G53*(1+L53/100)</f>
        <v>0</v>
      </c>
      <c r="N53" s="161">
        <v>3.5E-4</v>
      </c>
      <c r="O53" s="161">
        <f>ROUND(E53*N53,5)</f>
        <v>6.9999999999999999E-4</v>
      </c>
      <c r="P53" s="161">
        <v>0</v>
      </c>
      <c r="Q53" s="161">
        <f>ROUND(E53*P53,5)</f>
        <v>0</v>
      </c>
      <c r="R53" s="161"/>
      <c r="S53" s="161"/>
      <c r="T53" s="162">
        <v>0.45</v>
      </c>
      <c r="U53" s="161">
        <f>ROUND(E53*T53,2)</f>
        <v>0.9</v>
      </c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104</v>
      </c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ht="22.5" outlineLevel="1" x14ac:dyDescent="0.2">
      <c r="A54" s="152">
        <v>38</v>
      </c>
      <c r="B54" s="159" t="s">
        <v>189</v>
      </c>
      <c r="C54" s="189" t="s">
        <v>190</v>
      </c>
      <c r="D54" s="161" t="s">
        <v>138</v>
      </c>
      <c r="E54" s="166">
        <v>18</v>
      </c>
      <c r="F54" s="170">
        <f>H54+J54</f>
        <v>0</v>
      </c>
      <c r="G54" s="170">
        <f>ROUND(E54*F54,2)</f>
        <v>0</v>
      </c>
      <c r="H54" s="171"/>
      <c r="I54" s="170">
        <f>ROUND(E54*H54,2)</f>
        <v>0</v>
      </c>
      <c r="J54" s="171"/>
      <c r="K54" s="170">
        <f>ROUND(E54*J54,2)</f>
        <v>0</v>
      </c>
      <c r="L54" s="170">
        <v>21</v>
      </c>
      <c r="M54" s="170">
        <f>G54*(1+L54/100)</f>
        <v>0</v>
      </c>
      <c r="N54" s="161">
        <v>1.2099999999999999E-3</v>
      </c>
      <c r="O54" s="161">
        <f>ROUND(E54*N54,5)</f>
        <v>2.1780000000000001E-2</v>
      </c>
      <c r="P54" s="161">
        <v>0</v>
      </c>
      <c r="Q54" s="161">
        <f>ROUND(E54*P54,5)</f>
        <v>0</v>
      </c>
      <c r="R54" s="161"/>
      <c r="S54" s="161"/>
      <c r="T54" s="162">
        <v>0.46400000000000002</v>
      </c>
      <c r="U54" s="161">
        <f>ROUND(E54*T54,2)</f>
        <v>8.35</v>
      </c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104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ht="22.5" outlineLevel="1" x14ac:dyDescent="0.2">
      <c r="A55" s="152">
        <v>39</v>
      </c>
      <c r="B55" s="159" t="s">
        <v>191</v>
      </c>
      <c r="C55" s="189" t="s">
        <v>192</v>
      </c>
      <c r="D55" s="161" t="s">
        <v>138</v>
      </c>
      <c r="E55" s="166">
        <v>16</v>
      </c>
      <c r="F55" s="170">
        <f>H55+J55</f>
        <v>0</v>
      </c>
      <c r="G55" s="170">
        <f>ROUND(E55*F55,2)</f>
        <v>0</v>
      </c>
      <c r="H55" s="171"/>
      <c r="I55" s="170">
        <f>ROUND(E55*H55,2)</f>
        <v>0</v>
      </c>
      <c r="J55" s="171"/>
      <c r="K55" s="170">
        <f>ROUND(E55*J55,2)</f>
        <v>0</v>
      </c>
      <c r="L55" s="170">
        <v>21</v>
      </c>
      <c r="M55" s="170">
        <f>G55*(1+L55/100)</f>
        <v>0</v>
      </c>
      <c r="N55" s="161">
        <v>2.47E-3</v>
      </c>
      <c r="O55" s="161">
        <f>ROUND(E55*N55,5)</f>
        <v>3.952E-2</v>
      </c>
      <c r="P55" s="161">
        <v>0</v>
      </c>
      <c r="Q55" s="161">
        <f>ROUND(E55*P55,5)</f>
        <v>0</v>
      </c>
      <c r="R55" s="161"/>
      <c r="S55" s="161"/>
      <c r="T55" s="162">
        <v>0.29399999999999998</v>
      </c>
      <c r="U55" s="161">
        <f>ROUND(E55*T55,2)</f>
        <v>4.7</v>
      </c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104</v>
      </c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ht="22.5" outlineLevel="1" x14ac:dyDescent="0.2">
      <c r="A56" s="152">
        <v>40</v>
      </c>
      <c r="B56" s="159" t="s">
        <v>193</v>
      </c>
      <c r="C56" s="189" t="s">
        <v>194</v>
      </c>
      <c r="D56" s="161" t="s">
        <v>117</v>
      </c>
      <c r="E56" s="166">
        <v>1.26624</v>
      </c>
      <c r="F56" s="170">
        <f>H56+J56</f>
        <v>0</v>
      </c>
      <c r="G56" s="170">
        <f>ROUND(E56*F56,2)</f>
        <v>0</v>
      </c>
      <c r="H56" s="171"/>
      <c r="I56" s="170">
        <f>ROUND(E56*H56,2)</f>
        <v>0</v>
      </c>
      <c r="J56" s="171"/>
      <c r="K56" s="170">
        <f>ROUND(E56*J56,2)</f>
        <v>0</v>
      </c>
      <c r="L56" s="170">
        <v>21</v>
      </c>
      <c r="M56" s="170">
        <f>G56*(1+L56/100)</f>
        <v>0</v>
      </c>
      <c r="N56" s="161">
        <v>0</v>
      </c>
      <c r="O56" s="161">
        <f>ROUND(E56*N56,5)</f>
        <v>0</v>
      </c>
      <c r="P56" s="161">
        <v>0</v>
      </c>
      <c r="Q56" s="161">
        <f>ROUND(E56*P56,5)</f>
        <v>0</v>
      </c>
      <c r="R56" s="161"/>
      <c r="S56" s="161"/>
      <c r="T56" s="162">
        <v>4.82</v>
      </c>
      <c r="U56" s="161">
        <f>ROUND(E56*T56,2)</f>
        <v>6.1</v>
      </c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118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x14ac:dyDescent="0.2">
      <c r="A57" s="153" t="s">
        <v>99</v>
      </c>
      <c r="B57" s="160" t="s">
        <v>62</v>
      </c>
      <c r="C57" s="190" t="s">
        <v>63</v>
      </c>
      <c r="D57" s="163"/>
      <c r="E57" s="167"/>
      <c r="F57" s="172"/>
      <c r="G57" s="172">
        <f>SUMIF(AE58:AE59,"&lt;&gt;NOR",G58:G59)</f>
        <v>0</v>
      </c>
      <c r="H57" s="172"/>
      <c r="I57" s="172">
        <f>SUM(I58:I59)</f>
        <v>0</v>
      </c>
      <c r="J57" s="172"/>
      <c r="K57" s="172">
        <f>SUM(K58:K59)</f>
        <v>0</v>
      </c>
      <c r="L57" s="172"/>
      <c r="M57" s="172">
        <f>SUM(M58:M59)</f>
        <v>0</v>
      </c>
      <c r="N57" s="163"/>
      <c r="O57" s="163">
        <f>SUM(O58:O59)</f>
        <v>0</v>
      </c>
      <c r="P57" s="163"/>
      <c r="Q57" s="163">
        <f>SUM(Q58:Q59)</f>
        <v>3.22</v>
      </c>
      <c r="R57" s="163"/>
      <c r="S57" s="163"/>
      <c r="T57" s="164"/>
      <c r="U57" s="163">
        <f>SUM(U58:U59)</f>
        <v>74.66</v>
      </c>
      <c r="AE57" t="s">
        <v>100</v>
      </c>
    </row>
    <row r="58" spans="1:60" ht="22.5" outlineLevel="1" x14ac:dyDescent="0.2">
      <c r="A58" s="152">
        <v>41</v>
      </c>
      <c r="B58" s="159" t="s">
        <v>195</v>
      </c>
      <c r="C58" s="189" t="s">
        <v>196</v>
      </c>
      <c r="D58" s="161" t="s">
        <v>103</v>
      </c>
      <c r="E58" s="166">
        <v>230</v>
      </c>
      <c r="F58" s="170">
        <f>H58+J58</f>
        <v>0</v>
      </c>
      <c r="G58" s="170">
        <f>ROUND(E58*F58,2)</f>
        <v>0</v>
      </c>
      <c r="H58" s="171"/>
      <c r="I58" s="170">
        <f>ROUND(E58*H58,2)</f>
        <v>0</v>
      </c>
      <c r="J58" s="171"/>
      <c r="K58" s="170">
        <f>ROUND(E58*J58,2)</f>
        <v>0</v>
      </c>
      <c r="L58" s="170">
        <v>21</v>
      </c>
      <c r="M58" s="170">
        <f>G58*(1+L58/100)</f>
        <v>0</v>
      </c>
      <c r="N58" s="161">
        <v>0</v>
      </c>
      <c r="O58" s="161">
        <f>ROUND(E58*N58,5)</f>
        <v>0</v>
      </c>
      <c r="P58" s="161">
        <v>1.4E-2</v>
      </c>
      <c r="Q58" s="161">
        <f>ROUND(E58*P58,5)</f>
        <v>3.22</v>
      </c>
      <c r="R58" s="161"/>
      <c r="S58" s="161"/>
      <c r="T58" s="162">
        <v>0.28860000000000002</v>
      </c>
      <c r="U58" s="161">
        <f>ROUND(E58*T58,2)</f>
        <v>66.38</v>
      </c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104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ht="22.5" outlineLevel="1" x14ac:dyDescent="0.2">
      <c r="A59" s="152">
        <v>42</v>
      </c>
      <c r="B59" s="159" t="s">
        <v>197</v>
      </c>
      <c r="C59" s="189" t="s">
        <v>198</v>
      </c>
      <c r="D59" s="161" t="s">
        <v>103</v>
      </c>
      <c r="E59" s="166">
        <v>230</v>
      </c>
      <c r="F59" s="170">
        <f>H59+J59</f>
        <v>0</v>
      </c>
      <c r="G59" s="170">
        <f>ROUND(E59*F59,2)</f>
        <v>0</v>
      </c>
      <c r="H59" s="171"/>
      <c r="I59" s="170">
        <f>ROUND(E59*H59,2)</f>
        <v>0</v>
      </c>
      <c r="J59" s="171"/>
      <c r="K59" s="170">
        <f>ROUND(E59*J59,2)</f>
        <v>0</v>
      </c>
      <c r="L59" s="170">
        <v>21</v>
      </c>
      <c r="M59" s="170">
        <f>G59*(1+L59/100)</f>
        <v>0</v>
      </c>
      <c r="N59" s="161">
        <v>0</v>
      </c>
      <c r="O59" s="161">
        <f>ROUND(E59*N59,5)</f>
        <v>0</v>
      </c>
      <c r="P59" s="161">
        <v>0</v>
      </c>
      <c r="Q59" s="161">
        <f>ROUND(E59*P59,5)</f>
        <v>0</v>
      </c>
      <c r="R59" s="161"/>
      <c r="S59" s="161"/>
      <c r="T59" s="162">
        <v>3.5999999999999997E-2</v>
      </c>
      <c r="U59" s="161">
        <f>ROUND(E59*T59,2)</f>
        <v>8.2799999999999994</v>
      </c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104</v>
      </c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x14ac:dyDescent="0.2">
      <c r="A60" s="153" t="s">
        <v>99</v>
      </c>
      <c r="B60" s="160" t="s">
        <v>64</v>
      </c>
      <c r="C60" s="190" t="s">
        <v>65</v>
      </c>
      <c r="D60" s="163"/>
      <c r="E60" s="167"/>
      <c r="F60" s="172"/>
      <c r="G60" s="172">
        <f>SUMIF(AE61:AE63,"&lt;&gt;NOR",G61:G63)</f>
        <v>0</v>
      </c>
      <c r="H60" s="172"/>
      <c r="I60" s="172">
        <f>SUM(I61:I63)</f>
        <v>0</v>
      </c>
      <c r="J60" s="172"/>
      <c r="K60" s="172">
        <f>SUM(K61:K63)</f>
        <v>0</v>
      </c>
      <c r="L60" s="172"/>
      <c r="M60" s="172">
        <f>SUM(M61:M63)</f>
        <v>0</v>
      </c>
      <c r="N60" s="163"/>
      <c r="O60" s="163">
        <f>SUM(O61:O63)</f>
        <v>7.5599999999999999E-3</v>
      </c>
      <c r="P60" s="163"/>
      <c r="Q60" s="163">
        <f>SUM(Q61:Q63)</f>
        <v>0</v>
      </c>
      <c r="R60" s="163"/>
      <c r="S60" s="163"/>
      <c r="T60" s="164"/>
      <c r="U60" s="163">
        <f>SUM(U61:U63)</f>
        <v>3.42</v>
      </c>
      <c r="AE60" t="s">
        <v>100</v>
      </c>
    </row>
    <row r="61" spans="1:60" ht="22.5" outlineLevel="1" x14ac:dyDescent="0.2">
      <c r="A61" s="152">
        <v>43</v>
      </c>
      <c r="B61" s="159" t="s">
        <v>199</v>
      </c>
      <c r="C61" s="189" t="s">
        <v>200</v>
      </c>
      <c r="D61" s="161" t="s">
        <v>131</v>
      </c>
      <c r="E61" s="166">
        <v>1</v>
      </c>
      <c r="F61" s="170">
        <f>H61+J61</f>
        <v>0</v>
      </c>
      <c r="G61" s="170">
        <f>ROUND(E61*F61,2)</f>
        <v>0</v>
      </c>
      <c r="H61" s="171"/>
      <c r="I61" s="170">
        <f>ROUND(E61*H61,2)</f>
        <v>0</v>
      </c>
      <c r="J61" s="171"/>
      <c r="K61" s="170">
        <f>ROUND(E61*J61,2)</f>
        <v>0</v>
      </c>
      <c r="L61" s="170">
        <v>21</v>
      </c>
      <c r="M61" s="170">
        <f>G61*(1+L61/100)</f>
        <v>0</v>
      </c>
      <c r="N61" s="161">
        <v>7.5599999999999999E-3</v>
      </c>
      <c r="O61" s="161">
        <f>ROUND(E61*N61,5)</f>
        <v>7.5599999999999999E-3</v>
      </c>
      <c r="P61" s="161">
        <v>0</v>
      </c>
      <c r="Q61" s="161">
        <f>ROUND(E61*P61,5)</f>
        <v>0</v>
      </c>
      <c r="R61" s="161"/>
      <c r="S61" s="161"/>
      <c r="T61" s="162">
        <v>1.7227300000000001</v>
      </c>
      <c r="U61" s="161">
        <f>ROUND(E61*T61,2)</f>
        <v>1.72</v>
      </c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201</v>
      </c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2">
        <v>44</v>
      </c>
      <c r="B62" s="159" t="s">
        <v>202</v>
      </c>
      <c r="C62" s="189" t="s">
        <v>203</v>
      </c>
      <c r="D62" s="161" t="s">
        <v>131</v>
      </c>
      <c r="E62" s="166">
        <v>1</v>
      </c>
      <c r="F62" s="170">
        <f>H62+J62</f>
        <v>0</v>
      </c>
      <c r="G62" s="170">
        <f>ROUND(E62*F62,2)</f>
        <v>0</v>
      </c>
      <c r="H62" s="171"/>
      <c r="I62" s="170">
        <f>ROUND(E62*H62,2)</f>
        <v>0</v>
      </c>
      <c r="J62" s="171"/>
      <c r="K62" s="170">
        <f>ROUND(E62*J62,2)</f>
        <v>0</v>
      </c>
      <c r="L62" s="170">
        <v>21</v>
      </c>
      <c r="M62" s="170">
        <f>G62*(1+L62/100)</f>
        <v>0</v>
      </c>
      <c r="N62" s="161">
        <v>0</v>
      </c>
      <c r="O62" s="161">
        <f>ROUND(E62*N62,5)</f>
        <v>0</v>
      </c>
      <c r="P62" s="161">
        <v>0</v>
      </c>
      <c r="Q62" s="161">
        <f>ROUND(E62*P62,5)</f>
        <v>0</v>
      </c>
      <c r="R62" s="161"/>
      <c r="S62" s="161"/>
      <c r="T62" s="162">
        <v>1.7</v>
      </c>
      <c r="U62" s="161">
        <f>ROUND(E62*T62,2)</f>
        <v>1.7</v>
      </c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104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22.5" outlineLevel="1" x14ac:dyDescent="0.2">
      <c r="A63" s="152">
        <v>45</v>
      </c>
      <c r="B63" s="159" t="s">
        <v>204</v>
      </c>
      <c r="C63" s="189" t="s">
        <v>205</v>
      </c>
      <c r="D63" s="161" t="s">
        <v>0</v>
      </c>
      <c r="E63" s="169"/>
      <c r="F63" s="170">
        <f>H63+J63</f>
        <v>0</v>
      </c>
      <c r="G63" s="170">
        <f>ROUND(E63*F63,2)</f>
        <v>0</v>
      </c>
      <c r="H63" s="171"/>
      <c r="I63" s="170">
        <f>ROUND(E63*H63,2)</f>
        <v>0</v>
      </c>
      <c r="J63" s="171"/>
      <c r="K63" s="170">
        <f>ROUND(E63*J63,2)</f>
        <v>0</v>
      </c>
      <c r="L63" s="170">
        <v>21</v>
      </c>
      <c r="M63" s="170">
        <f>G63*(1+L63/100)</f>
        <v>0</v>
      </c>
      <c r="N63" s="161">
        <v>0</v>
      </c>
      <c r="O63" s="161">
        <f>ROUND(E63*N63,5)</f>
        <v>0</v>
      </c>
      <c r="P63" s="161">
        <v>0</v>
      </c>
      <c r="Q63" s="161">
        <f>ROUND(E63*P63,5)</f>
        <v>0</v>
      </c>
      <c r="R63" s="161"/>
      <c r="S63" s="161"/>
      <c r="T63" s="162">
        <v>0</v>
      </c>
      <c r="U63" s="161">
        <f>ROUND(E63*T63,2)</f>
        <v>0</v>
      </c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118</v>
      </c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x14ac:dyDescent="0.2">
      <c r="A64" s="153" t="s">
        <v>99</v>
      </c>
      <c r="B64" s="160" t="s">
        <v>66</v>
      </c>
      <c r="C64" s="190" t="s">
        <v>67</v>
      </c>
      <c r="D64" s="163"/>
      <c r="E64" s="167"/>
      <c r="F64" s="172"/>
      <c r="G64" s="172">
        <f>SUMIF(AE65:AE65,"&lt;&gt;NOR",G65:G65)</f>
        <v>0</v>
      </c>
      <c r="H64" s="172"/>
      <c r="I64" s="172">
        <f>SUM(I65:I65)</f>
        <v>0</v>
      </c>
      <c r="J64" s="172"/>
      <c r="K64" s="172">
        <f>SUM(K65:K65)</f>
        <v>0</v>
      </c>
      <c r="L64" s="172"/>
      <c r="M64" s="172">
        <f>SUM(M65:M65)</f>
        <v>0</v>
      </c>
      <c r="N64" s="163"/>
      <c r="O64" s="163">
        <f>SUM(O65:O65)</f>
        <v>0.04</v>
      </c>
      <c r="P64" s="163"/>
      <c r="Q64" s="163">
        <f>SUM(Q65:Q65)</f>
        <v>0</v>
      </c>
      <c r="R64" s="163"/>
      <c r="S64" s="163"/>
      <c r="T64" s="164"/>
      <c r="U64" s="163">
        <f>SUM(U65:U65)</f>
        <v>37.5</v>
      </c>
      <c r="AE64" t="s">
        <v>100</v>
      </c>
    </row>
    <row r="65" spans="1:60" outlineLevel="1" x14ac:dyDescent="0.2">
      <c r="A65" s="152">
        <v>46</v>
      </c>
      <c r="B65" s="159" t="s">
        <v>206</v>
      </c>
      <c r="C65" s="189" t="s">
        <v>207</v>
      </c>
      <c r="D65" s="161" t="s">
        <v>103</v>
      </c>
      <c r="E65" s="166">
        <v>250</v>
      </c>
      <c r="F65" s="170">
        <f>H65+J65</f>
        <v>0</v>
      </c>
      <c r="G65" s="170">
        <f>ROUND(E65*F65,2)</f>
        <v>0</v>
      </c>
      <c r="H65" s="171"/>
      <c r="I65" s="170">
        <f>ROUND(E65*H65,2)</f>
        <v>0</v>
      </c>
      <c r="J65" s="171"/>
      <c r="K65" s="170">
        <f>ROUND(E65*J65,2)</f>
        <v>0</v>
      </c>
      <c r="L65" s="170">
        <v>21</v>
      </c>
      <c r="M65" s="170">
        <f>G65*(1+L65/100)</f>
        <v>0</v>
      </c>
      <c r="N65" s="161">
        <v>1.6000000000000001E-4</v>
      </c>
      <c r="O65" s="161">
        <f>ROUND(E65*N65,5)</f>
        <v>0.04</v>
      </c>
      <c r="P65" s="161">
        <v>0</v>
      </c>
      <c r="Q65" s="161">
        <f>ROUND(E65*P65,5)</f>
        <v>0</v>
      </c>
      <c r="R65" s="161"/>
      <c r="S65" s="161"/>
      <c r="T65" s="162">
        <v>0.15</v>
      </c>
      <c r="U65" s="161">
        <f>ROUND(E65*T65,2)</f>
        <v>37.5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104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x14ac:dyDescent="0.2">
      <c r="A66" s="153" t="s">
        <v>99</v>
      </c>
      <c r="B66" s="160" t="s">
        <v>68</v>
      </c>
      <c r="C66" s="190" t="s">
        <v>69</v>
      </c>
      <c r="D66" s="163"/>
      <c r="E66" s="167"/>
      <c r="F66" s="172"/>
      <c r="G66" s="172">
        <f>SUMIF(AE67:AE76,"&lt;&gt;NOR",G67:G76)</f>
        <v>0</v>
      </c>
      <c r="H66" s="172"/>
      <c r="I66" s="172">
        <f>SUM(I67:I76)</f>
        <v>0</v>
      </c>
      <c r="J66" s="172"/>
      <c r="K66" s="172">
        <f>SUM(K67:K76)</f>
        <v>0</v>
      </c>
      <c r="L66" s="172"/>
      <c r="M66" s="172">
        <f>SUM(M67:M76)</f>
        <v>0</v>
      </c>
      <c r="N66" s="163"/>
      <c r="O66" s="163">
        <f>SUM(O67:O76)</f>
        <v>0</v>
      </c>
      <c r="P66" s="163"/>
      <c r="Q66" s="163">
        <f>SUM(Q67:Q76)</f>
        <v>0</v>
      </c>
      <c r="R66" s="163"/>
      <c r="S66" s="163"/>
      <c r="T66" s="164"/>
      <c r="U66" s="163">
        <f>SUM(U67:U76)</f>
        <v>18.089999999999996</v>
      </c>
      <c r="AE66" t="s">
        <v>100</v>
      </c>
    </row>
    <row r="67" spans="1:60" outlineLevel="1" x14ac:dyDescent="0.2">
      <c r="A67" s="152">
        <v>47</v>
      </c>
      <c r="B67" s="159" t="s">
        <v>208</v>
      </c>
      <c r="C67" s="189" t="s">
        <v>209</v>
      </c>
      <c r="D67" s="161" t="s">
        <v>131</v>
      </c>
      <c r="E67" s="166">
        <v>1</v>
      </c>
      <c r="F67" s="170">
        <f t="shared" ref="F67:F76" si="8">H67+J67</f>
        <v>0</v>
      </c>
      <c r="G67" s="170">
        <f t="shared" ref="G67:G76" si="9">ROUND(E67*F67,2)</f>
        <v>0</v>
      </c>
      <c r="H67" s="171"/>
      <c r="I67" s="170">
        <f t="shared" ref="I67:I76" si="10">ROUND(E67*H67,2)</f>
        <v>0</v>
      </c>
      <c r="J67" s="171"/>
      <c r="K67" s="170">
        <f t="shared" ref="K67:K76" si="11">ROUND(E67*J67,2)</f>
        <v>0</v>
      </c>
      <c r="L67" s="170">
        <v>21</v>
      </c>
      <c r="M67" s="170">
        <f t="shared" ref="M67:M76" si="12">G67*(1+L67/100)</f>
        <v>0</v>
      </c>
      <c r="N67" s="161">
        <v>0</v>
      </c>
      <c r="O67" s="161">
        <f t="shared" ref="O67:O76" si="13">ROUND(E67*N67,5)</f>
        <v>0</v>
      </c>
      <c r="P67" s="161">
        <v>0</v>
      </c>
      <c r="Q67" s="161">
        <f t="shared" ref="Q67:Q76" si="14">ROUND(E67*P67,5)</f>
        <v>0</v>
      </c>
      <c r="R67" s="161"/>
      <c r="S67" s="161"/>
      <c r="T67" s="162">
        <v>8.84</v>
      </c>
      <c r="U67" s="161">
        <f t="shared" ref="U67:U76" si="15">ROUND(E67*T67,2)</f>
        <v>8.84</v>
      </c>
      <c r="V67" s="151"/>
      <c r="W67" s="151"/>
      <c r="X67" s="151"/>
      <c r="Y67" s="151"/>
      <c r="Z67" s="151"/>
      <c r="AA67" s="151"/>
      <c r="AB67" s="151"/>
      <c r="AC67" s="151"/>
      <c r="AD67" s="151"/>
      <c r="AE67" s="151" t="s">
        <v>104</v>
      </c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52">
        <v>48</v>
      </c>
      <c r="B68" s="159" t="s">
        <v>210</v>
      </c>
      <c r="C68" s="189" t="s">
        <v>211</v>
      </c>
      <c r="D68" s="161" t="s">
        <v>212</v>
      </c>
      <c r="E68" s="166">
        <v>1</v>
      </c>
      <c r="F68" s="170">
        <f t="shared" si="8"/>
        <v>0</v>
      </c>
      <c r="G68" s="170">
        <f t="shared" si="9"/>
        <v>0</v>
      </c>
      <c r="H68" s="171"/>
      <c r="I68" s="170">
        <f t="shared" si="10"/>
        <v>0</v>
      </c>
      <c r="J68" s="171"/>
      <c r="K68" s="170">
        <f t="shared" si="11"/>
        <v>0</v>
      </c>
      <c r="L68" s="170">
        <v>21</v>
      </c>
      <c r="M68" s="170">
        <f t="shared" si="12"/>
        <v>0</v>
      </c>
      <c r="N68" s="161">
        <v>0</v>
      </c>
      <c r="O68" s="161">
        <f t="shared" si="13"/>
        <v>0</v>
      </c>
      <c r="P68" s="161">
        <v>0</v>
      </c>
      <c r="Q68" s="161">
        <f t="shared" si="14"/>
        <v>0</v>
      </c>
      <c r="R68" s="161"/>
      <c r="S68" s="161"/>
      <c r="T68" s="162">
        <v>0.53500000000000003</v>
      </c>
      <c r="U68" s="161">
        <f t="shared" si="15"/>
        <v>0.54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104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>
        <v>49</v>
      </c>
      <c r="B69" s="159" t="s">
        <v>213</v>
      </c>
      <c r="C69" s="189" t="s">
        <v>214</v>
      </c>
      <c r="D69" s="161" t="s">
        <v>215</v>
      </c>
      <c r="E69" s="166">
        <v>30</v>
      </c>
      <c r="F69" s="170">
        <f t="shared" si="8"/>
        <v>0</v>
      </c>
      <c r="G69" s="170">
        <f t="shared" si="9"/>
        <v>0</v>
      </c>
      <c r="H69" s="171"/>
      <c r="I69" s="170">
        <f t="shared" si="10"/>
        <v>0</v>
      </c>
      <c r="J69" s="171"/>
      <c r="K69" s="170">
        <f t="shared" si="11"/>
        <v>0</v>
      </c>
      <c r="L69" s="170">
        <v>21</v>
      </c>
      <c r="M69" s="170">
        <f t="shared" si="12"/>
        <v>0</v>
      </c>
      <c r="N69" s="161">
        <v>0</v>
      </c>
      <c r="O69" s="161">
        <f t="shared" si="13"/>
        <v>0</v>
      </c>
      <c r="P69" s="161">
        <v>0</v>
      </c>
      <c r="Q69" s="161">
        <f t="shared" si="14"/>
        <v>0</v>
      </c>
      <c r="R69" s="161"/>
      <c r="S69" s="161"/>
      <c r="T69" s="162">
        <v>0</v>
      </c>
      <c r="U69" s="161">
        <f t="shared" si="15"/>
        <v>0</v>
      </c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104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>
        <v>50</v>
      </c>
      <c r="B70" s="159" t="s">
        <v>216</v>
      </c>
      <c r="C70" s="189" t="s">
        <v>217</v>
      </c>
      <c r="D70" s="161" t="s">
        <v>215</v>
      </c>
      <c r="E70" s="166">
        <v>30</v>
      </c>
      <c r="F70" s="170">
        <f t="shared" si="8"/>
        <v>0</v>
      </c>
      <c r="G70" s="170">
        <f t="shared" si="9"/>
        <v>0</v>
      </c>
      <c r="H70" s="171"/>
      <c r="I70" s="170">
        <f t="shared" si="10"/>
        <v>0</v>
      </c>
      <c r="J70" s="171"/>
      <c r="K70" s="170">
        <f t="shared" si="11"/>
        <v>0</v>
      </c>
      <c r="L70" s="170">
        <v>21</v>
      </c>
      <c r="M70" s="170">
        <f t="shared" si="12"/>
        <v>0</v>
      </c>
      <c r="N70" s="161">
        <v>0</v>
      </c>
      <c r="O70" s="161">
        <f t="shared" si="13"/>
        <v>0</v>
      </c>
      <c r="P70" s="161">
        <v>0</v>
      </c>
      <c r="Q70" s="161">
        <f t="shared" si="14"/>
        <v>0</v>
      </c>
      <c r="R70" s="161"/>
      <c r="S70" s="161"/>
      <c r="T70" s="162">
        <v>0</v>
      </c>
      <c r="U70" s="161">
        <f t="shared" si="15"/>
        <v>0</v>
      </c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104</v>
      </c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>
        <v>51</v>
      </c>
      <c r="B71" s="159" t="s">
        <v>218</v>
      </c>
      <c r="C71" s="189" t="s">
        <v>219</v>
      </c>
      <c r="D71" s="161" t="s">
        <v>215</v>
      </c>
      <c r="E71" s="166">
        <v>30</v>
      </c>
      <c r="F71" s="170">
        <f t="shared" si="8"/>
        <v>0</v>
      </c>
      <c r="G71" s="170">
        <f t="shared" si="9"/>
        <v>0</v>
      </c>
      <c r="H71" s="171"/>
      <c r="I71" s="170">
        <f t="shared" si="10"/>
        <v>0</v>
      </c>
      <c r="J71" s="171"/>
      <c r="K71" s="170">
        <f t="shared" si="11"/>
        <v>0</v>
      </c>
      <c r="L71" s="170">
        <v>21</v>
      </c>
      <c r="M71" s="170">
        <f t="shared" si="12"/>
        <v>0</v>
      </c>
      <c r="N71" s="161">
        <v>0</v>
      </c>
      <c r="O71" s="161">
        <f t="shared" si="13"/>
        <v>0</v>
      </c>
      <c r="P71" s="161">
        <v>0</v>
      </c>
      <c r="Q71" s="161">
        <f t="shared" si="14"/>
        <v>0</v>
      </c>
      <c r="R71" s="161"/>
      <c r="S71" s="161"/>
      <c r="T71" s="162">
        <v>0</v>
      </c>
      <c r="U71" s="161">
        <f t="shared" si="15"/>
        <v>0</v>
      </c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104</v>
      </c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>
        <v>52</v>
      </c>
      <c r="B72" s="159" t="s">
        <v>220</v>
      </c>
      <c r="C72" s="189" t="s">
        <v>221</v>
      </c>
      <c r="D72" s="161" t="s">
        <v>117</v>
      </c>
      <c r="E72" s="166">
        <v>4.3951399999999996</v>
      </c>
      <c r="F72" s="170">
        <f t="shared" si="8"/>
        <v>0</v>
      </c>
      <c r="G72" s="170">
        <f t="shared" si="9"/>
        <v>0</v>
      </c>
      <c r="H72" s="171"/>
      <c r="I72" s="170">
        <f t="shared" si="10"/>
        <v>0</v>
      </c>
      <c r="J72" s="171"/>
      <c r="K72" s="170">
        <f t="shared" si="11"/>
        <v>0</v>
      </c>
      <c r="L72" s="170">
        <v>21</v>
      </c>
      <c r="M72" s="170">
        <f t="shared" si="12"/>
        <v>0</v>
      </c>
      <c r="N72" s="161">
        <v>0</v>
      </c>
      <c r="O72" s="161">
        <f t="shared" si="13"/>
        <v>0</v>
      </c>
      <c r="P72" s="161">
        <v>0</v>
      </c>
      <c r="Q72" s="161">
        <f t="shared" si="14"/>
        <v>0</v>
      </c>
      <c r="R72" s="161"/>
      <c r="S72" s="161"/>
      <c r="T72" s="162">
        <v>0</v>
      </c>
      <c r="U72" s="161">
        <f t="shared" si="15"/>
        <v>0</v>
      </c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222</v>
      </c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52">
        <v>53</v>
      </c>
      <c r="B73" s="159" t="s">
        <v>223</v>
      </c>
      <c r="C73" s="189" t="s">
        <v>224</v>
      </c>
      <c r="D73" s="161" t="s">
        <v>117</v>
      </c>
      <c r="E73" s="166">
        <v>4.3951399999999996</v>
      </c>
      <c r="F73" s="170">
        <f t="shared" si="8"/>
        <v>0</v>
      </c>
      <c r="G73" s="170">
        <f t="shared" si="9"/>
        <v>0</v>
      </c>
      <c r="H73" s="171"/>
      <c r="I73" s="170">
        <f t="shared" si="10"/>
        <v>0</v>
      </c>
      <c r="J73" s="171"/>
      <c r="K73" s="170">
        <f t="shared" si="11"/>
        <v>0</v>
      </c>
      <c r="L73" s="170">
        <v>21</v>
      </c>
      <c r="M73" s="170">
        <f t="shared" si="12"/>
        <v>0</v>
      </c>
      <c r="N73" s="161">
        <v>0</v>
      </c>
      <c r="O73" s="161">
        <f t="shared" si="13"/>
        <v>0</v>
      </c>
      <c r="P73" s="161">
        <v>0</v>
      </c>
      <c r="Q73" s="161">
        <f t="shared" si="14"/>
        <v>0</v>
      </c>
      <c r="R73" s="161"/>
      <c r="S73" s="161"/>
      <c r="T73" s="162">
        <v>0.49</v>
      </c>
      <c r="U73" s="161">
        <f t="shared" si="15"/>
        <v>2.15</v>
      </c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222</v>
      </c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ht="22.5" outlineLevel="1" x14ac:dyDescent="0.2">
      <c r="A74" s="152">
        <v>54</v>
      </c>
      <c r="B74" s="159" t="s">
        <v>225</v>
      </c>
      <c r="C74" s="189" t="s">
        <v>226</v>
      </c>
      <c r="D74" s="161" t="s">
        <v>117</v>
      </c>
      <c r="E74" s="166">
        <v>4.3951399999999996</v>
      </c>
      <c r="F74" s="170">
        <f t="shared" si="8"/>
        <v>0</v>
      </c>
      <c r="G74" s="170">
        <f t="shared" si="9"/>
        <v>0</v>
      </c>
      <c r="H74" s="171"/>
      <c r="I74" s="170">
        <f t="shared" si="10"/>
        <v>0</v>
      </c>
      <c r="J74" s="171"/>
      <c r="K74" s="170">
        <f t="shared" si="11"/>
        <v>0</v>
      </c>
      <c r="L74" s="170">
        <v>21</v>
      </c>
      <c r="M74" s="170">
        <f t="shared" si="12"/>
        <v>0</v>
      </c>
      <c r="N74" s="161">
        <v>0</v>
      </c>
      <c r="O74" s="161">
        <f t="shared" si="13"/>
        <v>0</v>
      </c>
      <c r="P74" s="161">
        <v>0</v>
      </c>
      <c r="Q74" s="161">
        <f t="shared" si="14"/>
        <v>0</v>
      </c>
      <c r="R74" s="161"/>
      <c r="S74" s="161"/>
      <c r="T74" s="162">
        <v>0</v>
      </c>
      <c r="U74" s="161">
        <f t="shared" si="15"/>
        <v>0</v>
      </c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222</v>
      </c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52">
        <v>55</v>
      </c>
      <c r="B75" s="159" t="s">
        <v>227</v>
      </c>
      <c r="C75" s="189" t="s">
        <v>228</v>
      </c>
      <c r="D75" s="161" t="s">
        <v>117</v>
      </c>
      <c r="E75" s="166">
        <v>4.3951399999999996</v>
      </c>
      <c r="F75" s="170">
        <f t="shared" si="8"/>
        <v>0</v>
      </c>
      <c r="G75" s="170">
        <f t="shared" si="9"/>
        <v>0</v>
      </c>
      <c r="H75" s="171"/>
      <c r="I75" s="170">
        <f t="shared" si="10"/>
        <v>0</v>
      </c>
      <c r="J75" s="171"/>
      <c r="K75" s="170">
        <f t="shared" si="11"/>
        <v>0</v>
      </c>
      <c r="L75" s="170">
        <v>21</v>
      </c>
      <c r="M75" s="170">
        <f t="shared" si="12"/>
        <v>0</v>
      </c>
      <c r="N75" s="161">
        <v>0</v>
      </c>
      <c r="O75" s="161">
        <f t="shared" si="13"/>
        <v>0</v>
      </c>
      <c r="P75" s="161">
        <v>0</v>
      </c>
      <c r="Q75" s="161">
        <f t="shared" si="14"/>
        <v>0</v>
      </c>
      <c r="R75" s="161"/>
      <c r="S75" s="161"/>
      <c r="T75" s="162">
        <v>0.94199999999999995</v>
      </c>
      <c r="U75" s="161">
        <f t="shared" si="15"/>
        <v>4.1399999999999997</v>
      </c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222</v>
      </c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2">
        <v>56</v>
      </c>
      <c r="B76" s="159" t="s">
        <v>229</v>
      </c>
      <c r="C76" s="189" t="s">
        <v>230</v>
      </c>
      <c r="D76" s="161" t="s">
        <v>117</v>
      </c>
      <c r="E76" s="166">
        <v>4.3951399999999996</v>
      </c>
      <c r="F76" s="170">
        <f t="shared" si="8"/>
        <v>0</v>
      </c>
      <c r="G76" s="170">
        <f t="shared" si="9"/>
        <v>0</v>
      </c>
      <c r="H76" s="171"/>
      <c r="I76" s="170">
        <f t="shared" si="10"/>
        <v>0</v>
      </c>
      <c r="J76" s="171"/>
      <c r="K76" s="170">
        <f t="shared" si="11"/>
        <v>0</v>
      </c>
      <c r="L76" s="170">
        <v>21</v>
      </c>
      <c r="M76" s="170">
        <f t="shared" si="12"/>
        <v>0</v>
      </c>
      <c r="N76" s="161">
        <v>0</v>
      </c>
      <c r="O76" s="161">
        <f t="shared" si="13"/>
        <v>0</v>
      </c>
      <c r="P76" s="161">
        <v>0</v>
      </c>
      <c r="Q76" s="161">
        <f t="shared" si="14"/>
        <v>0</v>
      </c>
      <c r="R76" s="161"/>
      <c r="S76" s="161"/>
      <c r="T76" s="162">
        <v>0.55000000000000004</v>
      </c>
      <c r="U76" s="161">
        <f t="shared" si="15"/>
        <v>2.42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222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x14ac:dyDescent="0.2">
      <c r="A77" s="153" t="s">
        <v>99</v>
      </c>
      <c r="B77" s="160" t="s">
        <v>70</v>
      </c>
      <c r="C77" s="190" t="s">
        <v>71</v>
      </c>
      <c r="D77" s="163"/>
      <c r="E77" s="167"/>
      <c r="F77" s="172"/>
      <c r="G77" s="172">
        <f>SUMIF(AE78:AE79,"&lt;&gt;NOR",G78:G79)</f>
        <v>0</v>
      </c>
      <c r="H77" s="172"/>
      <c r="I77" s="172">
        <f>SUM(I78:I79)</f>
        <v>0</v>
      </c>
      <c r="J77" s="172"/>
      <c r="K77" s="172">
        <f>SUM(K78:K79)</f>
        <v>0</v>
      </c>
      <c r="L77" s="172"/>
      <c r="M77" s="172">
        <f>SUM(M78:M79)</f>
        <v>0</v>
      </c>
      <c r="N77" s="163"/>
      <c r="O77" s="163">
        <f>SUM(O78:O79)</f>
        <v>0</v>
      </c>
      <c r="P77" s="163"/>
      <c r="Q77" s="163">
        <f>SUM(Q78:Q79)</f>
        <v>0</v>
      </c>
      <c r="R77" s="163"/>
      <c r="S77" s="163"/>
      <c r="T77" s="164"/>
      <c r="U77" s="163">
        <f>SUM(U78:U79)</f>
        <v>24</v>
      </c>
      <c r="AE77" t="s">
        <v>100</v>
      </c>
    </row>
    <row r="78" spans="1:60" outlineLevel="1" x14ac:dyDescent="0.2">
      <c r="A78" s="152">
        <v>57</v>
      </c>
      <c r="B78" s="159" t="s">
        <v>231</v>
      </c>
      <c r="C78" s="189" t="s">
        <v>232</v>
      </c>
      <c r="D78" s="161" t="s">
        <v>233</v>
      </c>
      <c r="E78" s="166">
        <v>24</v>
      </c>
      <c r="F78" s="170">
        <f>H78+J78</f>
        <v>0</v>
      </c>
      <c r="G78" s="170">
        <f>ROUND(E78*F78,2)</f>
        <v>0</v>
      </c>
      <c r="H78" s="171"/>
      <c r="I78" s="170">
        <f>ROUND(E78*H78,2)</f>
        <v>0</v>
      </c>
      <c r="J78" s="171"/>
      <c r="K78" s="170">
        <f>ROUND(E78*J78,2)</f>
        <v>0</v>
      </c>
      <c r="L78" s="170">
        <v>21</v>
      </c>
      <c r="M78" s="170">
        <f>G78*(1+L78/100)</f>
        <v>0</v>
      </c>
      <c r="N78" s="161">
        <v>0</v>
      </c>
      <c r="O78" s="161">
        <f>ROUND(E78*N78,5)</f>
        <v>0</v>
      </c>
      <c r="P78" s="161">
        <v>0</v>
      </c>
      <c r="Q78" s="161">
        <f>ROUND(E78*P78,5)</f>
        <v>0</v>
      </c>
      <c r="R78" s="161"/>
      <c r="S78" s="161"/>
      <c r="T78" s="162">
        <v>1</v>
      </c>
      <c r="U78" s="161">
        <f>ROUND(E78*T78,2)</f>
        <v>24</v>
      </c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104</v>
      </c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1" x14ac:dyDescent="0.2">
      <c r="A79" s="152"/>
      <c r="B79" s="159"/>
      <c r="C79" s="274" t="s">
        <v>234</v>
      </c>
      <c r="D79" s="275"/>
      <c r="E79" s="276"/>
      <c r="F79" s="277"/>
      <c r="G79" s="278"/>
      <c r="H79" s="170"/>
      <c r="I79" s="170"/>
      <c r="J79" s="170"/>
      <c r="K79" s="170"/>
      <c r="L79" s="170"/>
      <c r="M79" s="170"/>
      <c r="N79" s="161"/>
      <c r="O79" s="161"/>
      <c r="P79" s="161"/>
      <c r="Q79" s="161"/>
      <c r="R79" s="161"/>
      <c r="S79" s="161"/>
      <c r="T79" s="162"/>
      <c r="U79" s="161"/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112</v>
      </c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4" t="str">
        <f>C79</f>
        <v>Demontáž hromosvodů a zpětná montáž.</v>
      </c>
      <c r="BB79" s="151"/>
      <c r="BC79" s="151"/>
      <c r="BD79" s="151"/>
      <c r="BE79" s="151"/>
      <c r="BF79" s="151"/>
      <c r="BG79" s="151"/>
      <c r="BH79" s="151"/>
    </row>
    <row r="80" spans="1:60" x14ac:dyDescent="0.2">
      <c r="A80" s="153" t="s">
        <v>99</v>
      </c>
      <c r="B80" s="160" t="s">
        <v>72</v>
      </c>
      <c r="C80" s="190" t="s">
        <v>27</v>
      </c>
      <c r="D80" s="163"/>
      <c r="E80" s="167"/>
      <c r="F80" s="172"/>
      <c r="G80" s="172">
        <f>SUMIF(AE81:AE82,"&lt;&gt;NOR",G81:G82)</f>
        <v>0</v>
      </c>
      <c r="H80" s="172"/>
      <c r="I80" s="172">
        <f>SUM(I81:I82)</f>
        <v>0</v>
      </c>
      <c r="J80" s="172"/>
      <c r="K80" s="172">
        <f>SUM(K81:K82)</f>
        <v>0</v>
      </c>
      <c r="L80" s="172"/>
      <c r="M80" s="172">
        <f>SUM(M81:M82)</f>
        <v>0</v>
      </c>
      <c r="N80" s="163"/>
      <c r="O80" s="163">
        <f>SUM(O81:O82)</f>
        <v>0</v>
      </c>
      <c r="P80" s="163"/>
      <c r="Q80" s="163">
        <f>SUM(Q81:Q82)</f>
        <v>0</v>
      </c>
      <c r="R80" s="163"/>
      <c r="S80" s="163"/>
      <c r="T80" s="164"/>
      <c r="U80" s="163">
        <f>SUM(U81:U82)</f>
        <v>0</v>
      </c>
      <c r="AE80" t="s">
        <v>100</v>
      </c>
    </row>
    <row r="81" spans="1:60" outlineLevel="1" x14ac:dyDescent="0.2">
      <c r="A81" s="152">
        <v>58</v>
      </c>
      <c r="B81" s="159" t="s">
        <v>235</v>
      </c>
      <c r="C81" s="189" t="s">
        <v>236</v>
      </c>
      <c r="D81" s="161" t="s">
        <v>237</v>
      </c>
      <c r="E81" s="166">
        <v>1</v>
      </c>
      <c r="F81" s="170">
        <f>H81+J81</f>
        <v>0</v>
      </c>
      <c r="G81" s="170">
        <f>ROUND(E81*F81,2)</f>
        <v>0</v>
      </c>
      <c r="H81" s="171"/>
      <c r="I81" s="170">
        <f>ROUND(E81*H81,2)</f>
        <v>0</v>
      </c>
      <c r="J81" s="171"/>
      <c r="K81" s="170">
        <f>ROUND(E81*J81,2)</f>
        <v>0</v>
      </c>
      <c r="L81" s="170">
        <v>21</v>
      </c>
      <c r="M81" s="170">
        <f>G81*(1+L81/100)</f>
        <v>0</v>
      </c>
      <c r="N81" s="161">
        <v>0</v>
      </c>
      <c r="O81" s="161">
        <f>ROUND(E81*N81,5)</f>
        <v>0</v>
      </c>
      <c r="P81" s="161">
        <v>0</v>
      </c>
      <c r="Q81" s="161">
        <f>ROUND(E81*P81,5)</f>
        <v>0</v>
      </c>
      <c r="R81" s="161"/>
      <c r="S81" s="161"/>
      <c r="T81" s="162">
        <v>0</v>
      </c>
      <c r="U81" s="161">
        <f>ROUND(E81*T81,2)</f>
        <v>0</v>
      </c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238</v>
      </c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">
      <c r="A82" s="180"/>
      <c r="B82" s="181"/>
      <c r="C82" s="248" t="s">
        <v>239</v>
      </c>
      <c r="D82" s="249"/>
      <c r="E82" s="250"/>
      <c r="F82" s="251"/>
      <c r="G82" s="252"/>
      <c r="H82" s="182"/>
      <c r="I82" s="182"/>
      <c r="J82" s="182"/>
      <c r="K82" s="182"/>
      <c r="L82" s="182"/>
      <c r="M82" s="182"/>
      <c r="N82" s="183"/>
      <c r="O82" s="183"/>
      <c r="P82" s="183"/>
      <c r="Q82" s="183"/>
      <c r="R82" s="183"/>
      <c r="S82" s="183"/>
      <c r="T82" s="184"/>
      <c r="U82" s="183"/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112</v>
      </c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4" t="str">
        <f>C82</f>
        <v>Revize hromosvodu.</v>
      </c>
      <c r="BB82" s="151"/>
      <c r="BC82" s="151"/>
      <c r="BD82" s="151"/>
      <c r="BE82" s="151"/>
      <c r="BF82" s="151"/>
      <c r="BG82" s="151"/>
      <c r="BH82" s="151"/>
    </row>
    <row r="83" spans="1:60" x14ac:dyDescent="0.2">
      <c r="A83" s="6"/>
      <c r="B83" s="7" t="s">
        <v>240</v>
      </c>
      <c r="C83" s="192" t="s">
        <v>240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AC83">
        <v>12</v>
      </c>
      <c r="AD83">
        <v>21</v>
      </c>
    </row>
    <row r="84" spans="1:60" x14ac:dyDescent="0.2">
      <c r="A84" s="185"/>
      <c r="B84" s="186" t="s">
        <v>28</v>
      </c>
      <c r="C84" s="193" t="s">
        <v>240</v>
      </c>
      <c r="D84" s="187"/>
      <c r="E84" s="187"/>
      <c r="F84" s="187"/>
      <c r="G84" s="188">
        <f>G8+G12+G17+G23+G57+G60+G64+G66+G77+G80</f>
        <v>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AC84">
        <f>SUMIF(L7:L82,AC83,G7:G82)</f>
        <v>0</v>
      </c>
      <c r="AD84">
        <f>SUMIF(L7:L82,AD83,G7:G82)</f>
        <v>0</v>
      </c>
      <c r="AE84" t="s">
        <v>241</v>
      </c>
    </row>
    <row r="85" spans="1:60" x14ac:dyDescent="0.2">
      <c r="A85" s="6"/>
      <c r="B85" s="7" t="s">
        <v>240</v>
      </c>
      <c r="C85" s="192" t="s">
        <v>240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60" x14ac:dyDescent="0.2">
      <c r="A86" s="6"/>
      <c r="B86" s="7" t="s">
        <v>240</v>
      </c>
      <c r="C86" s="192" t="s">
        <v>240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60" x14ac:dyDescent="0.2">
      <c r="A87" s="253" t="s">
        <v>242</v>
      </c>
      <c r="B87" s="253"/>
      <c r="C87" s="254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60" x14ac:dyDescent="0.2">
      <c r="A88" s="255"/>
      <c r="B88" s="256"/>
      <c r="C88" s="257"/>
      <c r="D88" s="256"/>
      <c r="E88" s="256"/>
      <c r="F88" s="256"/>
      <c r="G88" s="25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AE88" t="s">
        <v>243</v>
      </c>
    </row>
    <row r="89" spans="1:60" x14ac:dyDescent="0.2">
      <c r="A89" s="259"/>
      <c r="B89" s="260"/>
      <c r="C89" s="261"/>
      <c r="D89" s="260"/>
      <c r="E89" s="260"/>
      <c r="F89" s="260"/>
      <c r="G89" s="262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60" x14ac:dyDescent="0.2">
      <c r="A90" s="259"/>
      <c r="B90" s="260"/>
      <c r="C90" s="261"/>
      <c r="D90" s="260"/>
      <c r="E90" s="260"/>
      <c r="F90" s="260"/>
      <c r="G90" s="262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60" x14ac:dyDescent="0.2">
      <c r="A91" s="259"/>
      <c r="B91" s="260"/>
      <c r="C91" s="261"/>
      <c r="D91" s="260"/>
      <c r="E91" s="260"/>
      <c r="F91" s="260"/>
      <c r="G91" s="262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60" x14ac:dyDescent="0.2">
      <c r="A92" s="263"/>
      <c r="B92" s="264"/>
      <c r="C92" s="265"/>
      <c r="D92" s="264"/>
      <c r="E92" s="264"/>
      <c r="F92" s="264"/>
      <c r="G92" s="26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">
      <c r="A93" s="6"/>
      <c r="B93" s="7" t="s">
        <v>240</v>
      </c>
      <c r="C93" s="192" t="s">
        <v>240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">
      <c r="C94" s="194"/>
      <c r="AE94" t="s">
        <v>244</v>
      </c>
    </row>
  </sheetData>
  <mergeCells count="9">
    <mergeCell ref="C82:G82"/>
    <mergeCell ref="A87:C87"/>
    <mergeCell ref="A88:G92"/>
    <mergeCell ref="A1:G1"/>
    <mergeCell ref="C2:G2"/>
    <mergeCell ref="C3:G3"/>
    <mergeCell ref="C4:G4"/>
    <mergeCell ref="C14:G14"/>
    <mergeCell ref="C79:G79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2014-02-28T09:52:57Z</cp:lastPrinted>
  <dcterms:created xsi:type="dcterms:W3CDTF">2009-04-08T07:15:50Z</dcterms:created>
  <dcterms:modified xsi:type="dcterms:W3CDTF">2025-10-28T07:35:33Z</dcterms:modified>
</cp:coreProperties>
</file>